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7c2b9572816408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6655015-66CF-4145-8234-170CB881689F}" xr6:coauthVersionLast="47" xr6:coauthVersionMax="47" xr10:uidLastSave="{00000000-0000-0000-0000-000000000000}"/>
  <bookViews>
    <workbookView xWindow="-110" yWindow="-110" windowWidth="19420" windowHeight="10420" tabRatio="688" firstSheet="1" activeTab="1" xr2:uid="{00000000-000D-0000-FFFF-FFFF00000000}"/>
  </bookViews>
  <sheets>
    <sheet name="Data" sheetId="4" state="hidden" r:id="rId1"/>
    <sheet name="Front" sheetId="5" r:id="rId2"/>
    <sheet name="Victorian Wholesale Liquor Data" sheetId="1" state="hidden" r:id="rId3"/>
    <sheet name="NASDP Conversion Factors" sheetId="3" state="hidden" r:id="rId4"/>
  </sheets>
  <definedNames>
    <definedName name="_GoBack" localSheetId="3">'NASDP Conversion Factors'!$A$3</definedName>
    <definedName name="_xlcn.WorksheetConnection_VictorianWholesaleLiquorData201516.xlsxWholesaleData" hidden="1">WholesaleData[]</definedName>
    <definedName name="_xlnm.Print_Area" localSheetId="0">Data!$P$10:$AC$95</definedName>
    <definedName name="_xlnm.Print_Area" localSheetId="1">Front!$A$1:$Q$85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WholesaleData-354fa10c-d213-488b-933b-a0bd79afdf00" name="WholesaleData" connection="WorksheetConnection_Victorian Wholesale Liquor Data 2015-16.xlsx!Wholesale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F12" i="5"/>
  <c r="F13" i="5"/>
  <c r="F14" i="5"/>
  <c r="F15" i="5"/>
  <c r="F16" i="5"/>
  <c r="D12" i="5"/>
  <c r="D13" i="5"/>
  <c r="D14" i="5"/>
  <c r="D15" i="5"/>
  <c r="D16" i="5"/>
  <c r="D95" i="4" l="1"/>
  <c r="E95" i="4"/>
  <c r="F95" i="4"/>
  <c r="G95" i="4"/>
  <c r="H95" i="4"/>
  <c r="I95" i="4"/>
  <c r="J95" i="4"/>
  <c r="K95" i="4"/>
  <c r="L95" i="4"/>
  <c r="M95" i="4"/>
  <c r="N95" i="4"/>
  <c r="V74" i="4"/>
  <c r="X75" i="4"/>
  <c r="AA95" i="4"/>
  <c r="R15" i="4"/>
  <c r="S15" i="4"/>
  <c r="T15" i="4"/>
  <c r="U15" i="4"/>
  <c r="V15" i="4"/>
  <c r="W15" i="4"/>
  <c r="X15" i="4"/>
  <c r="Y15" i="4"/>
  <c r="Z15" i="4"/>
  <c r="AA15" i="4"/>
  <c r="AB15" i="4"/>
  <c r="AC15" i="4"/>
  <c r="R16" i="4"/>
  <c r="S16" i="4"/>
  <c r="T16" i="4"/>
  <c r="U16" i="4"/>
  <c r="V16" i="4"/>
  <c r="W16" i="4"/>
  <c r="X16" i="4"/>
  <c r="Y16" i="4"/>
  <c r="Z16" i="4"/>
  <c r="AA16" i="4"/>
  <c r="AB16" i="4"/>
  <c r="AC16" i="4"/>
  <c r="R17" i="4"/>
  <c r="S17" i="4"/>
  <c r="T17" i="4"/>
  <c r="U17" i="4"/>
  <c r="V17" i="4"/>
  <c r="W17" i="4"/>
  <c r="X17" i="4"/>
  <c r="Y17" i="4"/>
  <c r="Z17" i="4"/>
  <c r="AA17" i="4"/>
  <c r="AB17" i="4"/>
  <c r="AC17" i="4"/>
  <c r="R18" i="4"/>
  <c r="S18" i="4"/>
  <c r="T18" i="4"/>
  <c r="U18" i="4"/>
  <c r="V18" i="4"/>
  <c r="W18" i="4"/>
  <c r="X18" i="4"/>
  <c r="Y18" i="4"/>
  <c r="Z18" i="4"/>
  <c r="AA18" i="4"/>
  <c r="AB18" i="4"/>
  <c r="AC18" i="4"/>
  <c r="R19" i="4"/>
  <c r="S19" i="4"/>
  <c r="T19" i="4"/>
  <c r="U19" i="4"/>
  <c r="V19" i="4"/>
  <c r="W19" i="4"/>
  <c r="X19" i="4"/>
  <c r="Y19" i="4"/>
  <c r="Z19" i="4"/>
  <c r="AA19" i="4"/>
  <c r="AB19" i="4"/>
  <c r="AC19" i="4"/>
  <c r="R20" i="4"/>
  <c r="S20" i="4"/>
  <c r="T20" i="4"/>
  <c r="U20" i="4"/>
  <c r="V20" i="4"/>
  <c r="W20" i="4"/>
  <c r="X20" i="4"/>
  <c r="Y20" i="4"/>
  <c r="Z20" i="4"/>
  <c r="AA20" i="4"/>
  <c r="AB20" i="4"/>
  <c r="AC20" i="4"/>
  <c r="R21" i="4"/>
  <c r="S21" i="4"/>
  <c r="T21" i="4"/>
  <c r="U21" i="4"/>
  <c r="V21" i="4"/>
  <c r="W21" i="4"/>
  <c r="X21" i="4"/>
  <c r="Y21" i="4"/>
  <c r="Z21" i="4"/>
  <c r="AA21" i="4"/>
  <c r="AB21" i="4"/>
  <c r="AC21" i="4"/>
  <c r="R22" i="4"/>
  <c r="S22" i="4"/>
  <c r="T22" i="4"/>
  <c r="U22" i="4"/>
  <c r="V22" i="4"/>
  <c r="W22" i="4"/>
  <c r="X22" i="4"/>
  <c r="Y22" i="4"/>
  <c r="Z22" i="4"/>
  <c r="AA22" i="4"/>
  <c r="AB22" i="4"/>
  <c r="AC22" i="4"/>
  <c r="R23" i="4"/>
  <c r="S23" i="4"/>
  <c r="T23" i="4"/>
  <c r="U23" i="4"/>
  <c r="V23" i="4"/>
  <c r="W23" i="4"/>
  <c r="X23" i="4"/>
  <c r="Y23" i="4"/>
  <c r="Z23" i="4"/>
  <c r="AA23" i="4"/>
  <c r="AB23" i="4"/>
  <c r="AC23" i="4"/>
  <c r="R24" i="4"/>
  <c r="S24" i="4"/>
  <c r="T24" i="4"/>
  <c r="U24" i="4"/>
  <c r="V24" i="4"/>
  <c r="W24" i="4"/>
  <c r="X24" i="4"/>
  <c r="Y24" i="4"/>
  <c r="Z24" i="4"/>
  <c r="AA24" i="4"/>
  <c r="AB24" i="4"/>
  <c r="AC24" i="4"/>
  <c r="R25" i="4"/>
  <c r="S25" i="4"/>
  <c r="T25" i="4"/>
  <c r="U25" i="4"/>
  <c r="V25" i="4"/>
  <c r="W25" i="4"/>
  <c r="X25" i="4"/>
  <c r="Y25" i="4"/>
  <c r="Z25" i="4"/>
  <c r="AA25" i="4"/>
  <c r="AB25" i="4"/>
  <c r="AC25" i="4"/>
  <c r="R26" i="4"/>
  <c r="S26" i="4"/>
  <c r="T26" i="4"/>
  <c r="U26" i="4"/>
  <c r="V26" i="4"/>
  <c r="W26" i="4"/>
  <c r="X26" i="4"/>
  <c r="Y26" i="4"/>
  <c r="Z26" i="4"/>
  <c r="AA26" i="4"/>
  <c r="AB26" i="4"/>
  <c r="AC26" i="4"/>
  <c r="R27" i="4"/>
  <c r="S27" i="4"/>
  <c r="T27" i="4"/>
  <c r="U27" i="4"/>
  <c r="V27" i="4"/>
  <c r="W27" i="4"/>
  <c r="X27" i="4"/>
  <c r="Y27" i="4"/>
  <c r="Z27" i="4"/>
  <c r="AA27" i="4"/>
  <c r="AB27" i="4"/>
  <c r="AC27" i="4"/>
  <c r="R28" i="4"/>
  <c r="S28" i="4"/>
  <c r="T28" i="4"/>
  <c r="U28" i="4"/>
  <c r="V28" i="4"/>
  <c r="W28" i="4"/>
  <c r="X28" i="4"/>
  <c r="Y28" i="4"/>
  <c r="Z28" i="4"/>
  <c r="AA28" i="4"/>
  <c r="AB28" i="4"/>
  <c r="AC28" i="4"/>
  <c r="R29" i="4"/>
  <c r="S29" i="4"/>
  <c r="T29" i="4"/>
  <c r="U29" i="4"/>
  <c r="V29" i="4"/>
  <c r="W29" i="4"/>
  <c r="X29" i="4"/>
  <c r="Y29" i="4"/>
  <c r="Z29" i="4"/>
  <c r="AA29" i="4"/>
  <c r="AB29" i="4"/>
  <c r="AC29" i="4"/>
  <c r="R30" i="4"/>
  <c r="S30" i="4"/>
  <c r="T30" i="4"/>
  <c r="U30" i="4"/>
  <c r="V30" i="4"/>
  <c r="W30" i="4"/>
  <c r="X30" i="4"/>
  <c r="Y30" i="4"/>
  <c r="Z30" i="4"/>
  <c r="AA30" i="4"/>
  <c r="AB30" i="4"/>
  <c r="AC30" i="4"/>
  <c r="R31" i="4"/>
  <c r="S31" i="4"/>
  <c r="T31" i="4"/>
  <c r="U31" i="4"/>
  <c r="V31" i="4"/>
  <c r="W31" i="4"/>
  <c r="X31" i="4"/>
  <c r="Y31" i="4"/>
  <c r="Z31" i="4"/>
  <c r="AA31" i="4"/>
  <c r="AB31" i="4"/>
  <c r="AC31" i="4"/>
  <c r="R32" i="4"/>
  <c r="S32" i="4"/>
  <c r="T32" i="4"/>
  <c r="U32" i="4"/>
  <c r="V32" i="4"/>
  <c r="W32" i="4"/>
  <c r="X32" i="4"/>
  <c r="Y32" i="4"/>
  <c r="Z32" i="4"/>
  <c r="AA32" i="4"/>
  <c r="AB32" i="4"/>
  <c r="AC32" i="4"/>
  <c r="R33" i="4"/>
  <c r="S33" i="4"/>
  <c r="T33" i="4"/>
  <c r="U33" i="4"/>
  <c r="V33" i="4"/>
  <c r="W33" i="4"/>
  <c r="X33" i="4"/>
  <c r="Y33" i="4"/>
  <c r="Z33" i="4"/>
  <c r="AA33" i="4"/>
  <c r="AB33" i="4"/>
  <c r="AC33" i="4"/>
  <c r="R34" i="4"/>
  <c r="S34" i="4"/>
  <c r="T34" i="4"/>
  <c r="U34" i="4"/>
  <c r="V34" i="4"/>
  <c r="W34" i="4"/>
  <c r="X34" i="4"/>
  <c r="Y34" i="4"/>
  <c r="Z34" i="4"/>
  <c r="AA34" i="4"/>
  <c r="AB34" i="4"/>
  <c r="AC34" i="4"/>
  <c r="R35" i="4"/>
  <c r="S35" i="4"/>
  <c r="T35" i="4"/>
  <c r="U35" i="4"/>
  <c r="V35" i="4"/>
  <c r="W35" i="4"/>
  <c r="X35" i="4"/>
  <c r="Y35" i="4"/>
  <c r="Z35" i="4"/>
  <c r="AA35" i="4"/>
  <c r="AB35" i="4"/>
  <c r="AC35" i="4"/>
  <c r="R36" i="4"/>
  <c r="S36" i="4"/>
  <c r="T36" i="4"/>
  <c r="U36" i="4"/>
  <c r="V36" i="4"/>
  <c r="W36" i="4"/>
  <c r="X36" i="4"/>
  <c r="Y36" i="4"/>
  <c r="Z36" i="4"/>
  <c r="AA36" i="4"/>
  <c r="AB36" i="4"/>
  <c r="AC36" i="4"/>
  <c r="R37" i="4"/>
  <c r="S37" i="4"/>
  <c r="T37" i="4"/>
  <c r="U37" i="4"/>
  <c r="V37" i="4"/>
  <c r="W37" i="4"/>
  <c r="X37" i="4"/>
  <c r="Y37" i="4"/>
  <c r="Z37" i="4"/>
  <c r="AA37" i="4"/>
  <c r="AB37" i="4"/>
  <c r="AC37" i="4"/>
  <c r="R38" i="4"/>
  <c r="S38" i="4"/>
  <c r="T38" i="4"/>
  <c r="U38" i="4"/>
  <c r="V38" i="4"/>
  <c r="W38" i="4"/>
  <c r="X38" i="4"/>
  <c r="Y38" i="4"/>
  <c r="Z38" i="4"/>
  <c r="AA38" i="4"/>
  <c r="AB38" i="4"/>
  <c r="AC38" i="4"/>
  <c r="R39" i="4"/>
  <c r="S39" i="4"/>
  <c r="T39" i="4"/>
  <c r="U39" i="4"/>
  <c r="V39" i="4"/>
  <c r="W39" i="4"/>
  <c r="X39" i="4"/>
  <c r="Y39" i="4"/>
  <c r="Z39" i="4"/>
  <c r="AA39" i="4"/>
  <c r="AB39" i="4"/>
  <c r="AC39" i="4"/>
  <c r="R40" i="4"/>
  <c r="S40" i="4"/>
  <c r="T40" i="4"/>
  <c r="U40" i="4"/>
  <c r="V40" i="4"/>
  <c r="W40" i="4"/>
  <c r="X40" i="4"/>
  <c r="Y40" i="4"/>
  <c r="Z40" i="4"/>
  <c r="AA40" i="4"/>
  <c r="AB40" i="4"/>
  <c r="AC40" i="4"/>
  <c r="R41" i="4"/>
  <c r="S41" i="4"/>
  <c r="T41" i="4"/>
  <c r="U41" i="4"/>
  <c r="V41" i="4"/>
  <c r="W41" i="4"/>
  <c r="X41" i="4"/>
  <c r="Y41" i="4"/>
  <c r="Z41" i="4"/>
  <c r="AA41" i="4"/>
  <c r="AB41" i="4"/>
  <c r="AC41" i="4"/>
  <c r="R42" i="4"/>
  <c r="S42" i="4"/>
  <c r="T42" i="4"/>
  <c r="U42" i="4"/>
  <c r="V42" i="4"/>
  <c r="W42" i="4"/>
  <c r="X42" i="4"/>
  <c r="Y42" i="4"/>
  <c r="Z42" i="4"/>
  <c r="AA42" i="4"/>
  <c r="AB42" i="4"/>
  <c r="AC42" i="4"/>
  <c r="R43" i="4"/>
  <c r="S43" i="4"/>
  <c r="T43" i="4"/>
  <c r="U43" i="4"/>
  <c r="V43" i="4"/>
  <c r="W43" i="4"/>
  <c r="X43" i="4"/>
  <c r="Y43" i="4"/>
  <c r="Z43" i="4"/>
  <c r="AA43" i="4"/>
  <c r="AB43" i="4"/>
  <c r="AC43" i="4"/>
  <c r="R44" i="4"/>
  <c r="S44" i="4"/>
  <c r="T44" i="4"/>
  <c r="U44" i="4"/>
  <c r="V44" i="4"/>
  <c r="W44" i="4"/>
  <c r="X44" i="4"/>
  <c r="Y44" i="4"/>
  <c r="Z44" i="4"/>
  <c r="AA44" i="4"/>
  <c r="AB44" i="4"/>
  <c r="AC44" i="4"/>
  <c r="R45" i="4"/>
  <c r="S45" i="4"/>
  <c r="T45" i="4"/>
  <c r="U45" i="4"/>
  <c r="V45" i="4"/>
  <c r="W45" i="4"/>
  <c r="X45" i="4"/>
  <c r="Y45" i="4"/>
  <c r="Z45" i="4"/>
  <c r="AA45" i="4"/>
  <c r="AB45" i="4"/>
  <c r="AC45" i="4"/>
  <c r="R46" i="4"/>
  <c r="S46" i="4"/>
  <c r="T46" i="4"/>
  <c r="U46" i="4"/>
  <c r="V46" i="4"/>
  <c r="W46" i="4"/>
  <c r="X46" i="4"/>
  <c r="Y46" i="4"/>
  <c r="Z46" i="4"/>
  <c r="AA46" i="4"/>
  <c r="AB46" i="4"/>
  <c r="AC46" i="4"/>
  <c r="R47" i="4"/>
  <c r="S47" i="4"/>
  <c r="T47" i="4"/>
  <c r="U47" i="4"/>
  <c r="V47" i="4"/>
  <c r="W47" i="4"/>
  <c r="X47" i="4"/>
  <c r="Y47" i="4"/>
  <c r="Z47" i="4"/>
  <c r="AA47" i="4"/>
  <c r="AB47" i="4"/>
  <c r="AC47" i="4"/>
  <c r="R48" i="4"/>
  <c r="S48" i="4"/>
  <c r="T48" i="4"/>
  <c r="U48" i="4"/>
  <c r="V48" i="4"/>
  <c r="W48" i="4"/>
  <c r="X48" i="4"/>
  <c r="Y48" i="4"/>
  <c r="Z48" i="4"/>
  <c r="AA48" i="4"/>
  <c r="AB48" i="4"/>
  <c r="AC48" i="4"/>
  <c r="R49" i="4"/>
  <c r="S49" i="4"/>
  <c r="T49" i="4"/>
  <c r="U49" i="4"/>
  <c r="V49" i="4"/>
  <c r="W49" i="4"/>
  <c r="X49" i="4"/>
  <c r="Y49" i="4"/>
  <c r="Z49" i="4"/>
  <c r="AA49" i="4"/>
  <c r="AB49" i="4"/>
  <c r="AC49" i="4"/>
  <c r="R50" i="4"/>
  <c r="S50" i="4"/>
  <c r="T50" i="4"/>
  <c r="U50" i="4"/>
  <c r="V50" i="4"/>
  <c r="W50" i="4"/>
  <c r="X50" i="4"/>
  <c r="Y50" i="4"/>
  <c r="Z50" i="4"/>
  <c r="AA50" i="4"/>
  <c r="AB50" i="4"/>
  <c r="AC50" i="4"/>
  <c r="R51" i="4"/>
  <c r="S51" i="4"/>
  <c r="T51" i="4"/>
  <c r="U51" i="4"/>
  <c r="V51" i="4"/>
  <c r="W51" i="4"/>
  <c r="X51" i="4"/>
  <c r="Y51" i="4"/>
  <c r="Z51" i="4"/>
  <c r="AA51" i="4"/>
  <c r="AB51" i="4"/>
  <c r="AC51" i="4"/>
  <c r="R52" i="4"/>
  <c r="S52" i="4"/>
  <c r="T52" i="4"/>
  <c r="U52" i="4"/>
  <c r="V52" i="4"/>
  <c r="W52" i="4"/>
  <c r="X52" i="4"/>
  <c r="Y52" i="4"/>
  <c r="Z52" i="4"/>
  <c r="AA52" i="4"/>
  <c r="AB52" i="4"/>
  <c r="AC52" i="4"/>
  <c r="R53" i="4"/>
  <c r="S53" i="4"/>
  <c r="T53" i="4"/>
  <c r="U53" i="4"/>
  <c r="V53" i="4"/>
  <c r="W53" i="4"/>
  <c r="X53" i="4"/>
  <c r="Y53" i="4"/>
  <c r="Z53" i="4"/>
  <c r="AA53" i="4"/>
  <c r="AB53" i="4"/>
  <c r="AC53" i="4"/>
  <c r="R54" i="4"/>
  <c r="S54" i="4"/>
  <c r="T54" i="4"/>
  <c r="U54" i="4"/>
  <c r="V54" i="4"/>
  <c r="W54" i="4"/>
  <c r="X54" i="4"/>
  <c r="Y54" i="4"/>
  <c r="Z54" i="4"/>
  <c r="AA54" i="4"/>
  <c r="AB54" i="4"/>
  <c r="AC54" i="4"/>
  <c r="R55" i="4"/>
  <c r="S55" i="4"/>
  <c r="T55" i="4"/>
  <c r="U55" i="4"/>
  <c r="V55" i="4"/>
  <c r="W55" i="4"/>
  <c r="X55" i="4"/>
  <c r="Y55" i="4"/>
  <c r="Z55" i="4"/>
  <c r="AA55" i="4"/>
  <c r="AB55" i="4"/>
  <c r="AC55" i="4"/>
  <c r="R56" i="4"/>
  <c r="S56" i="4"/>
  <c r="T56" i="4"/>
  <c r="U56" i="4"/>
  <c r="V56" i="4"/>
  <c r="W56" i="4"/>
  <c r="X56" i="4"/>
  <c r="Y56" i="4"/>
  <c r="Z56" i="4"/>
  <c r="AA56" i="4"/>
  <c r="AB56" i="4"/>
  <c r="AC56" i="4"/>
  <c r="R57" i="4"/>
  <c r="S57" i="4"/>
  <c r="T57" i="4"/>
  <c r="U57" i="4"/>
  <c r="V57" i="4"/>
  <c r="W57" i="4"/>
  <c r="X57" i="4"/>
  <c r="Y57" i="4"/>
  <c r="Z57" i="4"/>
  <c r="AA57" i="4"/>
  <c r="AB57" i="4"/>
  <c r="AC57" i="4"/>
  <c r="R58" i="4"/>
  <c r="S58" i="4"/>
  <c r="T58" i="4"/>
  <c r="U58" i="4"/>
  <c r="V58" i="4"/>
  <c r="W58" i="4"/>
  <c r="X58" i="4"/>
  <c r="Y58" i="4"/>
  <c r="Z58" i="4"/>
  <c r="AA58" i="4"/>
  <c r="AB58" i="4"/>
  <c r="AC58" i="4"/>
  <c r="R59" i="4"/>
  <c r="S59" i="4"/>
  <c r="T59" i="4"/>
  <c r="U59" i="4"/>
  <c r="V59" i="4"/>
  <c r="W59" i="4"/>
  <c r="X59" i="4"/>
  <c r="Y59" i="4"/>
  <c r="Z59" i="4"/>
  <c r="AA59" i="4"/>
  <c r="AB59" i="4"/>
  <c r="AC59" i="4"/>
  <c r="R60" i="4"/>
  <c r="S60" i="4"/>
  <c r="T60" i="4"/>
  <c r="U60" i="4"/>
  <c r="V60" i="4"/>
  <c r="W60" i="4"/>
  <c r="X60" i="4"/>
  <c r="Y60" i="4"/>
  <c r="Z60" i="4"/>
  <c r="AA60" i="4"/>
  <c r="AB60" i="4"/>
  <c r="AC60" i="4"/>
  <c r="R61" i="4"/>
  <c r="S61" i="4"/>
  <c r="T61" i="4"/>
  <c r="U61" i="4"/>
  <c r="V61" i="4"/>
  <c r="W61" i="4"/>
  <c r="X61" i="4"/>
  <c r="Y61" i="4"/>
  <c r="Z61" i="4"/>
  <c r="AA61" i="4"/>
  <c r="AB61" i="4"/>
  <c r="AC61" i="4"/>
  <c r="R62" i="4"/>
  <c r="S62" i="4"/>
  <c r="T62" i="4"/>
  <c r="U62" i="4"/>
  <c r="V62" i="4"/>
  <c r="W62" i="4"/>
  <c r="X62" i="4"/>
  <c r="Y62" i="4"/>
  <c r="Z62" i="4"/>
  <c r="AA62" i="4"/>
  <c r="AB62" i="4"/>
  <c r="AC62" i="4"/>
  <c r="R63" i="4"/>
  <c r="S63" i="4"/>
  <c r="T63" i="4"/>
  <c r="U63" i="4"/>
  <c r="V63" i="4"/>
  <c r="W63" i="4"/>
  <c r="X63" i="4"/>
  <c r="Y63" i="4"/>
  <c r="Z63" i="4"/>
  <c r="AA63" i="4"/>
  <c r="AB63" i="4"/>
  <c r="AC63" i="4"/>
  <c r="R64" i="4"/>
  <c r="S64" i="4"/>
  <c r="T64" i="4"/>
  <c r="U64" i="4"/>
  <c r="V64" i="4"/>
  <c r="W64" i="4"/>
  <c r="X64" i="4"/>
  <c r="Y64" i="4"/>
  <c r="Z64" i="4"/>
  <c r="AA64" i="4"/>
  <c r="AB64" i="4"/>
  <c r="AC64" i="4"/>
  <c r="R65" i="4"/>
  <c r="S65" i="4"/>
  <c r="T65" i="4"/>
  <c r="U65" i="4"/>
  <c r="V65" i="4"/>
  <c r="W65" i="4"/>
  <c r="X65" i="4"/>
  <c r="Y65" i="4"/>
  <c r="Z65" i="4"/>
  <c r="AA65" i="4"/>
  <c r="AB65" i="4"/>
  <c r="AC65" i="4"/>
  <c r="R66" i="4"/>
  <c r="S66" i="4"/>
  <c r="T66" i="4"/>
  <c r="U66" i="4"/>
  <c r="V66" i="4"/>
  <c r="W66" i="4"/>
  <c r="X66" i="4"/>
  <c r="Y66" i="4"/>
  <c r="Z66" i="4"/>
  <c r="AA66" i="4"/>
  <c r="AB66" i="4"/>
  <c r="AC66" i="4"/>
  <c r="R67" i="4"/>
  <c r="S67" i="4"/>
  <c r="T67" i="4"/>
  <c r="U67" i="4"/>
  <c r="V67" i="4"/>
  <c r="W67" i="4"/>
  <c r="X67" i="4"/>
  <c r="Y67" i="4"/>
  <c r="Z67" i="4"/>
  <c r="AA67" i="4"/>
  <c r="AB67" i="4"/>
  <c r="AC67" i="4"/>
  <c r="R68" i="4"/>
  <c r="S68" i="4"/>
  <c r="T68" i="4"/>
  <c r="U68" i="4"/>
  <c r="V68" i="4"/>
  <c r="W68" i="4"/>
  <c r="X68" i="4"/>
  <c r="Y68" i="4"/>
  <c r="Z68" i="4"/>
  <c r="AA68" i="4"/>
  <c r="AB68" i="4"/>
  <c r="AC68" i="4"/>
  <c r="R69" i="4"/>
  <c r="S69" i="4"/>
  <c r="T69" i="4"/>
  <c r="U69" i="4"/>
  <c r="V69" i="4"/>
  <c r="W69" i="4"/>
  <c r="X69" i="4"/>
  <c r="Y69" i="4"/>
  <c r="Z69" i="4"/>
  <c r="AA69" i="4"/>
  <c r="AB69" i="4"/>
  <c r="AC69" i="4"/>
  <c r="R70" i="4"/>
  <c r="S70" i="4"/>
  <c r="T70" i="4"/>
  <c r="U70" i="4"/>
  <c r="V70" i="4"/>
  <c r="W70" i="4"/>
  <c r="X70" i="4"/>
  <c r="Y70" i="4"/>
  <c r="Z70" i="4"/>
  <c r="AA70" i="4"/>
  <c r="AB70" i="4"/>
  <c r="AC70" i="4"/>
  <c r="R71" i="4"/>
  <c r="S71" i="4"/>
  <c r="T71" i="4"/>
  <c r="U71" i="4"/>
  <c r="V71" i="4"/>
  <c r="W71" i="4"/>
  <c r="X71" i="4"/>
  <c r="Y71" i="4"/>
  <c r="Z71" i="4"/>
  <c r="AA71" i="4"/>
  <c r="AB71" i="4"/>
  <c r="AC71" i="4"/>
  <c r="R72" i="4"/>
  <c r="S72" i="4"/>
  <c r="T72" i="4"/>
  <c r="U72" i="4"/>
  <c r="V72" i="4"/>
  <c r="W72" i="4"/>
  <c r="X72" i="4"/>
  <c r="Y72" i="4"/>
  <c r="Z72" i="4"/>
  <c r="AA72" i="4"/>
  <c r="AB72" i="4"/>
  <c r="AC72" i="4"/>
  <c r="R73" i="4"/>
  <c r="S73" i="4"/>
  <c r="T73" i="4"/>
  <c r="U73" i="4"/>
  <c r="V73" i="4"/>
  <c r="W73" i="4"/>
  <c r="X73" i="4"/>
  <c r="Y73" i="4"/>
  <c r="Z73" i="4"/>
  <c r="AA73" i="4"/>
  <c r="AB73" i="4"/>
  <c r="AC73" i="4"/>
  <c r="R74" i="4"/>
  <c r="S74" i="4"/>
  <c r="T74" i="4"/>
  <c r="U74" i="4"/>
  <c r="W74" i="4"/>
  <c r="X74" i="4"/>
  <c r="Y74" i="4"/>
  <c r="Z74" i="4"/>
  <c r="AA74" i="4"/>
  <c r="AB74" i="4"/>
  <c r="AC74" i="4"/>
  <c r="R75" i="4"/>
  <c r="S75" i="4"/>
  <c r="T75" i="4"/>
  <c r="U75" i="4"/>
  <c r="V75" i="4"/>
  <c r="W75" i="4"/>
  <c r="Y75" i="4"/>
  <c r="Z75" i="4"/>
  <c r="AA75" i="4"/>
  <c r="AB75" i="4"/>
  <c r="AC75" i="4"/>
  <c r="R76" i="4"/>
  <c r="S76" i="4"/>
  <c r="T76" i="4"/>
  <c r="U76" i="4"/>
  <c r="V76" i="4"/>
  <c r="W76" i="4"/>
  <c r="X76" i="4"/>
  <c r="Y76" i="4"/>
  <c r="Z76" i="4"/>
  <c r="AA76" i="4"/>
  <c r="AB76" i="4"/>
  <c r="AC76" i="4"/>
  <c r="R77" i="4"/>
  <c r="S77" i="4"/>
  <c r="T77" i="4"/>
  <c r="U77" i="4"/>
  <c r="V77" i="4"/>
  <c r="W77" i="4"/>
  <c r="X77" i="4"/>
  <c r="Y77" i="4"/>
  <c r="Z77" i="4"/>
  <c r="AA77" i="4"/>
  <c r="AB77" i="4"/>
  <c r="AC77" i="4"/>
  <c r="R78" i="4"/>
  <c r="S78" i="4"/>
  <c r="T78" i="4"/>
  <c r="U78" i="4"/>
  <c r="V78" i="4"/>
  <c r="W78" i="4"/>
  <c r="X78" i="4"/>
  <c r="Y78" i="4"/>
  <c r="Z78" i="4"/>
  <c r="AA78" i="4"/>
  <c r="AB78" i="4"/>
  <c r="AC78" i="4"/>
  <c r="R79" i="4"/>
  <c r="S79" i="4"/>
  <c r="T79" i="4"/>
  <c r="U79" i="4"/>
  <c r="V79" i="4"/>
  <c r="W79" i="4"/>
  <c r="X79" i="4"/>
  <c r="Y79" i="4"/>
  <c r="Z79" i="4"/>
  <c r="AA79" i="4"/>
  <c r="AB79" i="4"/>
  <c r="AC79" i="4"/>
  <c r="R80" i="4"/>
  <c r="S80" i="4"/>
  <c r="T80" i="4"/>
  <c r="U80" i="4"/>
  <c r="V80" i="4"/>
  <c r="W80" i="4"/>
  <c r="X80" i="4"/>
  <c r="Y80" i="4"/>
  <c r="Z80" i="4"/>
  <c r="AA80" i="4"/>
  <c r="AB80" i="4"/>
  <c r="AC80" i="4"/>
  <c r="R81" i="4"/>
  <c r="S81" i="4"/>
  <c r="T81" i="4"/>
  <c r="U81" i="4"/>
  <c r="V81" i="4"/>
  <c r="W81" i="4"/>
  <c r="X81" i="4"/>
  <c r="Y81" i="4"/>
  <c r="Z81" i="4"/>
  <c r="AA81" i="4"/>
  <c r="AB81" i="4"/>
  <c r="AC81" i="4"/>
  <c r="R82" i="4"/>
  <c r="S82" i="4"/>
  <c r="T82" i="4"/>
  <c r="U82" i="4"/>
  <c r="V82" i="4"/>
  <c r="W82" i="4"/>
  <c r="X82" i="4"/>
  <c r="Y82" i="4"/>
  <c r="Z82" i="4"/>
  <c r="AA82" i="4"/>
  <c r="AB82" i="4"/>
  <c r="AC82" i="4"/>
  <c r="R83" i="4"/>
  <c r="S83" i="4"/>
  <c r="T83" i="4"/>
  <c r="U83" i="4"/>
  <c r="V83" i="4"/>
  <c r="W83" i="4"/>
  <c r="X83" i="4"/>
  <c r="Y83" i="4"/>
  <c r="Z83" i="4"/>
  <c r="AA83" i="4"/>
  <c r="AB83" i="4"/>
  <c r="AC83" i="4"/>
  <c r="R84" i="4"/>
  <c r="S84" i="4"/>
  <c r="T84" i="4"/>
  <c r="U84" i="4"/>
  <c r="V84" i="4"/>
  <c r="W84" i="4"/>
  <c r="X84" i="4"/>
  <c r="Y84" i="4"/>
  <c r="Z84" i="4"/>
  <c r="AA84" i="4"/>
  <c r="AB84" i="4"/>
  <c r="AC84" i="4"/>
  <c r="R85" i="4"/>
  <c r="S85" i="4"/>
  <c r="T85" i="4"/>
  <c r="U85" i="4"/>
  <c r="V85" i="4"/>
  <c r="W85" i="4"/>
  <c r="X85" i="4"/>
  <c r="Y85" i="4"/>
  <c r="Z85" i="4"/>
  <c r="AA85" i="4"/>
  <c r="AB85" i="4"/>
  <c r="AC85" i="4"/>
  <c r="R86" i="4"/>
  <c r="S86" i="4"/>
  <c r="T86" i="4"/>
  <c r="U86" i="4"/>
  <c r="V86" i="4"/>
  <c r="W86" i="4"/>
  <c r="X86" i="4"/>
  <c r="Y86" i="4"/>
  <c r="Z86" i="4"/>
  <c r="AA86" i="4"/>
  <c r="AB86" i="4"/>
  <c r="AC86" i="4"/>
  <c r="R87" i="4"/>
  <c r="S87" i="4"/>
  <c r="T87" i="4"/>
  <c r="U87" i="4"/>
  <c r="V87" i="4"/>
  <c r="W87" i="4"/>
  <c r="X87" i="4"/>
  <c r="Y87" i="4"/>
  <c r="Z87" i="4"/>
  <c r="AA87" i="4"/>
  <c r="AB87" i="4"/>
  <c r="AC87" i="4"/>
  <c r="R88" i="4"/>
  <c r="S88" i="4"/>
  <c r="T88" i="4"/>
  <c r="U88" i="4"/>
  <c r="V88" i="4"/>
  <c r="W88" i="4"/>
  <c r="X88" i="4"/>
  <c r="Y88" i="4"/>
  <c r="Z88" i="4"/>
  <c r="AA88" i="4"/>
  <c r="AB88" i="4"/>
  <c r="AC88" i="4"/>
  <c r="R89" i="4"/>
  <c r="S89" i="4"/>
  <c r="T89" i="4"/>
  <c r="U89" i="4"/>
  <c r="V89" i="4"/>
  <c r="W89" i="4"/>
  <c r="X89" i="4"/>
  <c r="Y89" i="4"/>
  <c r="Z89" i="4"/>
  <c r="AA89" i="4"/>
  <c r="AB89" i="4"/>
  <c r="AC89" i="4"/>
  <c r="R90" i="4"/>
  <c r="S90" i="4"/>
  <c r="T90" i="4"/>
  <c r="U90" i="4"/>
  <c r="V90" i="4"/>
  <c r="W90" i="4"/>
  <c r="X90" i="4"/>
  <c r="Y90" i="4"/>
  <c r="Z90" i="4"/>
  <c r="AA90" i="4"/>
  <c r="AB90" i="4"/>
  <c r="AC90" i="4"/>
  <c r="R91" i="4"/>
  <c r="S91" i="4"/>
  <c r="T91" i="4"/>
  <c r="U91" i="4"/>
  <c r="V91" i="4"/>
  <c r="W91" i="4"/>
  <c r="X91" i="4"/>
  <c r="Y91" i="4"/>
  <c r="Z91" i="4"/>
  <c r="AA91" i="4"/>
  <c r="AB91" i="4"/>
  <c r="AC91" i="4"/>
  <c r="R92" i="4"/>
  <c r="S92" i="4"/>
  <c r="T92" i="4"/>
  <c r="U92" i="4"/>
  <c r="V92" i="4"/>
  <c r="W92" i="4"/>
  <c r="X92" i="4"/>
  <c r="Y92" i="4"/>
  <c r="Z92" i="4"/>
  <c r="AA92" i="4"/>
  <c r="AB92" i="4"/>
  <c r="AC92" i="4"/>
  <c r="R93" i="4"/>
  <c r="S93" i="4"/>
  <c r="T93" i="4"/>
  <c r="U93" i="4"/>
  <c r="V93" i="4"/>
  <c r="W93" i="4"/>
  <c r="X93" i="4"/>
  <c r="Y93" i="4"/>
  <c r="Z93" i="4"/>
  <c r="AA93" i="4"/>
  <c r="AB93" i="4"/>
  <c r="AC93" i="4"/>
  <c r="S14" i="4"/>
  <c r="T14" i="4"/>
  <c r="U14" i="4"/>
  <c r="V14" i="4"/>
  <c r="W14" i="4"/>
  <c r="X14" i="4"/>
  <c r="Y14" i="4"/>
  <c r="Z14" i="4"/>
  <c r="AA14" i="4"/>
  <c r="AB14" i="4"/>
  <c r="AC14" i="4"/>
  <c r="R14" i="4"/>
  <c r="Q95" i="4"/>
  <c r="Z95" i="4" l="1"/>
  <c r="N94" i="4"/>
  <c r="M94" i="4"/>
  <c r="S95" i="4"/>
  <c r="T95" i="4"/>
  <c r="U95" i="4"/>
  <c r="V95" i="4"/>
  <c r="W95" i="4"/>
  <c r="X95" i="4"/>
  <c r="Y95" i="4"/>
  <c r="C95" i="4"/>
  <c r="AB95" i="4" l="1"/>
  <c r="AC95" i="4"/>
  <c r="A19" i="5" l="1"/>
  <c r="F10" i="5" l="1"/>
  <c r="D10" i="5"/>
  <c r="P93" i="4"/>
  <c r="K10" i="5"/>
  <c r="L10" i="5" s="1"/>
  <c r="K14" i="5"/>
  <c r="L14" i="5" s="1"/>
  <c r="K18" i="5"/>
  <c r="L18" i="5" s="1"/>
  <c r="K16" i="5" l="1"/>
  <c r="L16" i="5" s="1"/>
  <c r="K12" i="5"/>
  <c r="L12" i="5" s="1"/>
  <c r="K8" i="5"/>
  <c r="L8" i="5" s="1"/>
  <c r="K32" i="5"/>
  <c r="L32" i="5" s="1"/>
  <c r="K28" i="5"/>
  <c r="L28" i="5" s="1"/>
  <c r="K24" i="5"/>
  <c r="L24" i="5" s="1"/>
  <c r="K20" i="5"/>
  <c r="L20" i="5" s="1"/>
  <c r="K30" i="5"/>
  <c r="L30" i="5" s="1"/>
  <c r="K26" i="5"/>
  <c r="L26" i="5" s="1"/>
  <c r="K22" i="5"/>
  <c r="L22" i="5" s="1"/>
  <c r="K58" i="5"/>
  <c r="L58" i="5" s="1"/>
  <c r="K50" i="5"/>
  <c r="L50" i="5" s="1"/>
  <c r="K6" i="5"/>
  <c r="L6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7" i="5"/>
  <c r="L7" i="5" s="1"/>
  <c r="K62" i="5"/>
  <c r="L62" i="5" s="1"/>
  <c r="K54" i="5"/>
  <c r="L54" i="5" s="1"/>
  <c r="K78" i="5"/>
  <c r="L78" i="5" s="1"/>
  <c r="K29" i="5"/>
  <c r="L29" i="5" s="1"/>
  <c r="K25" i="5"/>
  <c r="L25" i="5" s="1"/>
  <c r="K21" i="5"/>
  <c r="L21" i="5" s="1"/>
  <c r="K17" i="5"/>
  <c r="L17" i="5" s="1"/>
  <c r="K13" i="5"/>
  <c r="L13" i="5" s="1"/>
  <c r="K9" i="5"/>
  <c r="L9" i="5" s="1"/>
  <c r="K66" i="5"/>
  <c r="L66" i="5" s="1"/>
  <c r="K74" i="5"/>
  <c r="L74" i="5" s="1"/>
  <c r="K70" i="5"/>
  <c r="L70" i="5" s="1"/>
  <c r="K82" i="5"/>
  <c r="L82" i="5" s="1"/>
  <c r="K81" i="5"/>
  <c r="L81" i="5" s="1"/>
  <c r="K77" i="5"/>
  <c r="L77" i="5" s="1"/>
  <c r="K73" i="5"/>
  <c r="L73" i="5" s="1"/>
  <c r="K69" i="5"/>
  <c r="L69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7" i="5"/>
  <c r="L37" i="5" s="1"/>
  <c r="K33" i="5"/>
  <c r="L33" i="5" s="1"/>
  <c r="K84" i="5"/>
  <c r="L84" i="5" s="1"/>
  <c r="K80" i="5"/>
  <c r="L80" i="5" s="1"/>
  <c r="K76" i="5"/>
  <c r="L76" i="5" s="1"/>
  <c r="K72" i="5"/>
  <c r="L72" i="5" s="1"/>
  <c r="K68" i="5"/>
  <c r="L68" i="5" s="1"/>
  <c r="K64" i="5"/>
  <c r="L64" i="5" s="1"/>
  <c r="K60" i="5"/>
  <c r="L60" i="5" s="1"/>
  <c r="K56" i="5"/>
  <c r="L56" i="5" s="1"/>
  <c r="K52" i="5"/>
  <c r="L52" i="5" s="1"/>
  <c r="K48" i="5"/>
  <c r="L48" i="5" s="1"/>
  <c r="K44" i="5"/>
  <c r="L44" i="5" s="1"/>
  <c r="K40" i="5"/>
  <c r="L40" i="5" s="1"/>
  <c r="K36" i="5"/>
  <c r="L36" i="5" s="1"/>
  <c r="K79" i="5"/>
  <c r="L79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83" i="5"/>
  <c r="L83" i="5" s="1"/>
  <c r="K75" i="5"/>
  <c r="L75" i="5" s="1"/>
  <c r="K46" i="5"/>
  <c r="L46" i="5" s="1"/>
  <c r="K42" i="5"/>
  <c r="L42" i="5" s="1"/>
  <c r="K38" i="5"/>
  <c r="L38" i="5" s="1"/>
  <c r="K34" i="5"/>
  <c r="L34" i="5" s="1"/>
  <c r="R95" i="4"/>
  <c r="E9" i="1"/>
  <c r="M67" i="5" l="1"/>
  <c r="M35" i="5"/>
  <c r="M61" i="5"/>
  <c r="M38" i="5"/>
  <c r="M80" i="5"/>
  <c r="M48" i="5"/>
  <c r="M77" i="5"/>
  <c r="M31" i="5"/>
  <c r="M71" i="5"/>
  <c r="M43" i="5"/>
  <c r="M79" i="5"/>
  <c r="M14" i="5"/>
  <c r="M8" i="5"/>
  <c r="M56" i="5"/>
  <c r="M51" i="5"/>
  <c r="M20" i="5"/>
  <c r="M70" i="5"/>
  <c r="M29" i="5"/>
  <c r="M11" i="5"/>
  <c r="M75" i="5"/>
  <c r="M63" i="5"/>
  <c r="M28" i="5"/>
  <c r="M13" i="5"/>
  <c r="M45" i="5"/>
  <c r="M44" i="5"/>
  <c r="M49" i="5"/>
  <c r="M58" i="5"/>
  <c r="M21" i="5"/>
  <c r="M24" i="5"/>
  <c r="M32" i="5"/>
  <c r="M17" i="5"/>
  <c r="M81" i="5"/>
  <c r="M12" i="5"/>
  <c r="M26" i="5"/>
  <c r="M15" i="5"/>
  <c r="M52" i="5"/>
  <c r="M53" i="5"/>
  <c r="M7" i="5"/>
  <c r="M30" i="5"/>
  <c r="M62" i="5"/>
  <c r="M19" i="5"/>
  <c r="M72" i="5"/>
  <c r="M25" i="5"/>
  <c r="M57" i="5"/>
  <c r="M23" i="5"/>
  <c r="M40" i="5"/>
  <c r="M34" i="5"/>
  <c r="M66" i="5"/>
  <c r="M27" i="5"/>
  <c r="M76" i="5"/>
  <c r="M39" i="5"/>
  <c r="M60" i="5"/>
  <c r="M36" i="5"/>
  <c r="M33" i="5"/>
  <c r="M65" i="5"/>
  <c r="M10" i="5"/>
  <c r="M42" i="5"/>
  <c r="M74" i="5"/>
  <c r="M47" i="5"/>
  <c r="M68" i="5"/>
  <c r="M83" i="5"/>
  <c r="M64" i="5"/>
  <c r="M37" i="5"/>
  <c r="M69" i="5"/>
  <c r="M55" i="5"/>
  <c r="M46" i="5"/>
  <c r="M78" i="5"/>
  <c r="M59" i="5"/>
  <c r="M16" i="5"/>
  <c r="M9" i="5"/>
  <c r="M41" i="5"/>
  <c r="M73" i="5"/>
  <c r="M18" i="5"/>
  <c r="M50" i="5"/>
  <c r="M82" i="5"/>
  <c r="M22" i="5"/>
  <c r="M54" i="5"/>
  <c r="M6" i="5"/>
  <c r="M84" i="5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N9" i="5" l="1"/>
  <c r="N83" i="5"/>
  <c r="O83" i="5"/>
  <c r="N54" i="5"/>
  <c r="O27" i="5"/>
  <c r="O9" i="5"/>
  <c r="N27" i="5"/>
  <c r="N14" i="5"/>
  <c r="N16" i="5"/>
  <c r="O82" i="5"/>
  <c r="N44" i="5"/>
  <c r="O66" i="5"/>
  <c r="O14" i="5"/>
  <c r="N42" i="5"/>
  <c r="N80" i="5"/>
  <c r="N31" i="5"/>
  <c r="N66" i="5"/>
  <c r="O54" i="5"/>
  <c r="N64" i="5"/>
  <c r="O50" i="5"/>
  <c r="N58" i="5"/>
  <c r="O31" i="5"/>
  <c r="O70" i="5"/>
  <c r="N48" i="5"/>
  <c r="N15" i="5"/>
  <c r="N38" i="5"/>
  <c r="O44" i="5"/>
  <c r="O34" i="5"/>
  <c r="O18" i="5"/>
  <c r="N17" i="5"/>
  <c r="N19" i="5"/>
  <c r="O15" i="5"/>
  <c r="O80" i="5"/>
  <c r="O64" i="5"/>
  <c r="O48" i="5"/>
  <c r="O32" i="5"/>
  <c r="O16" i="5"/>
  <c r="N78" i="5"/>
  <c r="N62" i="5"/>
  <c r="N46" i="5"/>
  <c r="N30" i="5"/>
  <c r="O77" i="5"/>
  <c r="O61" i="5"/>
  <c r="O45" i="5"/>
  <c r="O29" i="5"/>
  <c r="O13" i="5"/>
  <c r="N77" i="5"/>
  <c r="N61" i="5"/>
  <c r="N45" i="5"/>
  <c r="N29" i="5"/>
  <c r="N13" i="5"/>
  <c r="N32" i="5"/>
  <c r="O47" i="5"/>
  <c r="O78" i="5"/>
  <c r="O62" i="5"/>
  <c r="O46" i="5"/>
  <c r="O30" i="5"/>
  <c r="N76" i="5"/>
  <c r="N60" i="5"/>
  <c r="N28" i="5"/>
  <c r="N12" i="5"/>
  <c r="O75" i="5"/>
  <c r="O59" i="5"/>
  <c r="O43" i="5"/>
  <c r="O11" i="5"/>
  <c r="N75" i="5"/>
  <c r="N59" i="5"/>
  <c r="N43" i="5"/>
  <c r="N11" i="5"/>
  <c r="O76" i="5"/>
  <c r="O60" i="5"/>
  <c r="O28" i="5"/>
  <c r="O12" i="5"/>
  <c r="N74" i="5"/>
  <c r="N26" i="5"/>
  <c r="N10" i="5"/>
  <c r="O73" i="5"/>
  <c r="O57" i="5"/>
  <c r="O41" i="5"/>
  <c r="O25" i="5"/>
  <c r="N73" i="5"/>
  <c r="N57" i="5"/>
  <c r="N41" i="5"/>
  <c r="N25" i="5"/>
  <c r="O63" i="5"/>
  <c r="N79" i="5"/>
  <c r="O74" i="5"/>
  <c r="O58" i="5"/>
  <c r="O42" i="5"/>
  <c r="O26" i="5"/>
  <c r="O10" i="5"/>
  <c r="N72" i="5"/>
  <c r="N56" i="5"/>
  <c r="N40" i="5"/>
  <c r="N24" i="5"/>
  <c r="N8" i="5"/>
  <c r="O71" i="5"/>
  <c r="O55" i="5"/>
  <c r="O39" i="5"/>
  <c r="O23" i="5"/>
  <c r="O7" i="5"/>
  <c r="N71" i="5"/>
  <c r="N55" i="5"/>
  <c r="N39" i="5"/>
  <c r="N23" i="5"/>
  <c r="N7" i="5"/>
  <c r="O72" i="5"/>
  <c r="O56" i="5"/>
  <c r="O40" i="5"/>
  <c r="O24" i="5"/>
  <c r="O8" i="5"/>
  <c r="N70" i="5"/>
  <c r="N22" i="5"/>
  <c r="N6" i="5"/>
  <c r="O69" i="5"/>
  <c r="O53" i="5"/>
  <c r="O37" i="5"/>
  <c r="O21" i="5"/>
  <c r="O6" i="5"/>
  <c r="N69" i="5"/>
  <c r="N53" i="5"/>
  <c r="N37" i="5"/>
  <c r="N21" i="5"/>
  <c r="O79" i="5"/>
  <c r="N63" i="5"/>
  <c r="O38" i="5"/>
  <c r="O22" i="5"/>
  <c r="N84" i="5"/>
  <c r="N68" i="5"/>
  <c r="N52" i="5"/>
  <c r="N36" i="5"/>
  <c r="N20" i="5"/>
  <c r="O67" i="5"/>
  <c r="O51" i="5"/>
  <c r="O35" i="5"/>
  <c r="O19" i="5"/>
  <c r="N67" i="5"/>
  <c r="N51" i="5"/>
  <c r="N35" i="5"/>
  <c r="N47" i="5"/>
  <c r="O84" i="5"/>
  <c r="O68" i="5"/>
  <c r="O52" i="5"/>
  <c r="O36" i="5"/>
  <c r="O20" i="5"/>
  <c r="N82" i="5"/>
  <c r="N50" i="5"/>
  <c r="N34" i="5"/>
  <c r="N18" i="5"/>
  <c r="O81" i="5"/>
  <c r="O65" i="5"/>
  <c r="O49" i="5"/>
  <c r="O33" i="5"/>
  <c r="O17" i="5"/>
  <c r="N81" i="5"/>
  <c r="N65" i="5"/>
  <c r="N49" i="5"/>
  <c r="N33" i="5"/>
  <c r="F9" i="1"/>
  <c r="F11" i="5" l="1"/>
  <c r="K85" i="5" l="1"/>
  <c r="L8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Victorian Wholesale Liquor Data 2015-16.xlsx!WholesaleData" type="102" refreshedVersion="5" minRefreshableVersion="5">
    <extLst>
      <ext xmlns:x15="http://schemas.microsoft.com/office/spreadsheetml/2010/11/main" uri="{DE250136-89BD-433C-8126-D09CA5730AF9}">
        <x15:connection id="WholesaleData-354fa10c-d213-488b-933b-a0bd79afdf00" autoDelete="1">
          <x15:rangePr sourceName="_xlcn.WorksheetConnection_VictorianWholesaleLiquorData201516.xlsxWholesaleData"/>
        </x15:connection>
      </ext>
    </extLst>
  </connection>
</connections>
</file>

<file path=xl/sharedStrings.xml><?xml version="1.0" encoding="utf-8"?>
<sst xmlns="http://schemas.openxmlformats.org/spreadsheetml/2006/main" count="4077" uniqueCount="235">
  <si>
    <t>LGA Code</t>
  </si>
  <si>
    <t>Liquor Type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</si>
  <si>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</si>
  <si>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</si>
  <si>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</si>
  <si>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</si>
  <si>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</si>
  <si>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</si>
  <si>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</si>
  <si>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</si>
  <si>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</si>
  <si>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</si>
  <si>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</si>
  <si>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</si>
  <si>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</si>
  <si>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</si>
  <si>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</si>
  <si>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</si>
  <si>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</si>
  <si>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</si>
  <si>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</si>
  <si>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</si>
  <si>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</si>
  <si>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</si>
  <si>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</si>
  <si>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</si>
  <si>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</si>
  <si>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</si>
  <si>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</si>
  <si>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</si>
  <si>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</si>
  <si>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</si>
  <si>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</si>
  <si>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</si>
  <si>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</si>
  <si>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</si>
  <si>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</si>
  <si>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</si>
  <si>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</si>
  <si>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</si>
  <si>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</si>
  <si>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</si>
  <si>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</si>
  <si>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</si>
  <si>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</si>
  <si>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</si>
  <si>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</si>
  <si>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</si>
  <si>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</si>
  <si>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</si>
  <si>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</si>
  <si>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</si>
  <si>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</si>
  <si>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</si>
  <si>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</si>
  <si>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</si>
  <si>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</si>
  <si>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</si>
  <si>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</si>
  <si>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</si>
  <si>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</si>
  <si>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</si>
  <si>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</si>
  <si>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</si>
  <si>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</si>
  <si>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</si>
  <si>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</si>
  <si>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</si>
  <si>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</si>
  <si>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</si>
  <si>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</si>
  <si>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</si>
  <si>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</si>
  <si>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</si>
  <si>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</si>
  <si>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</si>
  <si>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</si>
  <si>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</si>
  <si>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</si>
  <si>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</si>
  <si>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</si>
  <si>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Conversion Ratio</t>
  </si>
  <si>
    <t>Conversion Rates from National Alcohol Sales Project Stage Five Report</t>
  </si>
  <si>
    <t>Source:</t>
  </si>
  <si>
    <t>https://ndri.curtin.edu.au/local/docs/pdf/nasdp/nasdp005.pdf</t>
  </si>
  <si>
    <t>Liquor Volume (L)</t>
  </si>
  <si>
    <t>Alcohol Volume (L)</t>
  </si>
  <si>
    <t>Beer Heavy &lt;=48 Ltrs</t>
  </si>
  <si>
    <t>Beer Heavy &gt;48 Ltrs</t>
  </si>
  <si>
    <t>Beer Low &lt;=48 Ltrs</t>
  </si>
  <si>
    <t>Beer Low &gt;48 Ltrs</t>
  </si>
  <si>
    <t>Beer Medium &lt;=48 Ltrs</t>
  </si>
  <si>
    <t>Beer Medium &gt;48 Ltrs</t>
  </si>
  <si>
    <t>Cider</t>
  </si>
  <si>
    <t>Fortified Wine Bottle &lt;=1.5 Ltrs</t>
  </si>
  <si>
    <t>Fortified Wine Bulk &gt; 20 Ltrs</t>
  </si>
  <si>
    <t>Fortified Wine Bulk For bottling elsewhere or blending</t>
  </si>
  <si>
    <t>Fortified Wine Cask &gt;= 2 Ltrs &lt;= 20 Ltrs</t>
  </si>
  <si>
    <t>Spirits Ready to Drink</t>
  </si>
  <si>
    <t>Spirits Standard</t>
  </si>
  <si>
    <t>Wine Bottle &lt;=1.5 Ltrs</t>
  </si>
  <si>
    <t>Wine Bulk &gt; 20 Ltrs</t>
  </si>
  <si>
    <t>Wine Bulk For bottling elsewhere or blending</t>
  </si>
  <si>
    <t>Wine Cask &gt;= 2 Ltrs &lt;= 20 Ltrs</t>
  </si>
  <si>
    <t>Local Government Area (LGA)</t>
  </si>
  <si>
    <t>Beer</t>
  </si>
  <si>
    <t>Wine</t>
  </si>
  <si>
    <t>Spirits</t>
  </si>
  <si>
    <t>Liquor Group</t>
  </si>
  <si>
    <t>Victorian Wholesale Liquor Sales Data for 2015-16</t>
  </si>
  <si>
    <t>Victorian Wholesale Liquor Sales Pivot Table for 2015-16</t>
  </si>
  <si>
    <t>Notes:</t>
  </si>
  <si>
    <t xml:space="preserve">by Local Government Area (LGA) and liquor type </t>
  </si>
  <si>
    <t>Non-LGA Data</t>
  </si>
  <si>
    <t>Non-LGA data contains data where a licensee has reported sales for an invalid postcode, a Non-Victorian postcode, or where the LGA correspodence partially attributed the sales to a Non-Victorian LGA.</t>
  </si>
  <si>
    <t>Alcohol volume has been calculated using the National Alcohol Sales Data Project's conversion table. This can be found in the third tab.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</si>
  <si>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</si>
  <si>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</si>
  <si>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</si>
  <si>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</si>
  <si>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</si>
  <si>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</si>
  <si>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</si>
  <si>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</si>
  <si>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</si>
  <si>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</si>
  <si>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</si>
  <si>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</si>
  <si>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</si>
  <si>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</si>
  <si>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</si>
  <si>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</si>
  <si>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</si>
  <si>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</si>
  <si>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</si>
  <si>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</si>
  <si>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</si>
  <si>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</si>
  <si>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</si>
  <si>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</si>
  <si>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</si>
  <si>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</si>
  <si>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</si>
  <si>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</si>
  <si>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</si>
  <si>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</si>
  <si>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</si>
  <si>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</si>
  <si>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</si>
  <si>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</si>
  <si>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</si>
  <si>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</si>
  <si>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</si>
  <si>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</si>
  <si>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</si>
  <si>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</si>
  <si>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</si>
  <si>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</si>
  <si>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</si>
  <si>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</si>
  <si>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</si>
  <si>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</si>
  <si>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</si>
  <si>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</si>
  <si>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</si>
  <si>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</si>
  <si>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</si>
  <si>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</si>
  <si>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</si>
  <si>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</si>
  <si>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</si>
  <si>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</si>
  <si>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</si>
  <si>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</si>
  <si>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</si>
  <si>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</si>
  <si>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</si>
  <si>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</si>
  <si>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</si>
  <si>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</si>
  <si>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</si>
  <si>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</si>
  <si>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</si>
  <si>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</si>
  <si>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</si>
  <si>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</si>
  <si>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</si>
  <si>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</si>
  <si>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</si>
  <si>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</si>
  <si>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</si>
  <si>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</si>
  <si>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</si>
  <si>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</si>
  <si>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</si>
  <si>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Liquor volume</t>
  </si>
  <si>
    <t>Alcohol volume</t>
  </si>
  <si>
    <t>Total</t>
  </si>
  <si>
    <r>
      <t xml:space="preserve">        Select measure, here </t>
    </r>
    <r>
      <rPr>
        <sz val="11"/>
        <color theme="9" tint="-0.499984740745262"/>
        <rFont val="Wingdings"/>
        <charset val="2"/>
      </rPr>
      <t>F</t>
    </r>
  </si>
  <si>
    <r>
      <t xml:space="preserve">Select measure and localities, below  </t>
    </r>
    <r>
      <rPr>
        <sz val="11"/>
        <color theme="9" tint="-0.499984740745262"/>
        <rFont val="Wingdings"/>
        <charset val="2"/>
      </rPr>
      <t>D</t>
    </r>
  </si>
  <si>
    <t>Beer Liquor Volume (Liters) /adult</t>
  </si>
  <si>
    <t>Beer Alcohol Volume (Liters) /adult</t>
  </si>
  <si>
    <t>Cider Liquor Volume  (Liters) /adult</t>
  </si>
  <si>
    <t>Cider Alcohol Volume (Liters) /adult</t>
  </si>
  <si>
    <t>Spirit Liquor Volume  (Liters) /adult</t>
  </si>
  <si>
    <t>Spirit Alcohol Volume (Liters) /adult</t>
  </si>
  <si>
    <t>Wine Liquor Volume  (Liters) /adult</t>
  </si>
  <si>
    <t>Wine Alcohol Volume (Liters) /adult</t>
  </si>
  <si>
    <t>Total Liquor Volume (Liters) /adult</t>
  </si>
  <si>
    <t>Total Alcohol Volume (Liters) /adult</t>
  </si>
  <si>
    <t>Beer Liquor Volume (L) /adult</t>
  </si>
  <si>
    <t>Beer Alcohol Volume (L)/adult</t>
  </si>
  <si>
    <t>Cider Liquor Volume (L) /adult</t>
  </si>
  <si>
    <t>Cider Alcohol Volume (L)/adult</t>
  </si>
  <si>
    <t>Spirit Liquor Volume (L) /adult</t>
  </si>
  <si>
    <t>Spirit Alcohol Volume (L)/adult</t>
  </si>
  <si>
    <t>Wine Liquor Volume (L) /adult</t>
  </si>
  <si>
    <t>Wine Alcohol Volume (L)/adult</t>
  </si>
  <si>
    <t>Total Liquor Volume (L)/adult</t>
  </si>
  <si>
    <t>Total Alcohol Volume (L)/adult</t>
  </si>
  <si>
    <t>Liquor</t>
  </si>
  <si>
    <t>Alcohol</t>
  </si>
  <si>
    <t>Liquor Volume</t>
  </si>
  <si>
    <t>Grand Total</t>
  </si>
  <si>
    <t>These figures give the volume of liquor and of alcohol, sold by wholesalers to retailers in each municipality</t>
  </si>
  <si>
    <t>RTDs</t>
  </si>
  <si>
    <t>Standard spirits</t>
  </si>
  <si>
    <t>RTDs Liquor Volume (L) /adult</t>
  </si>
  <si>
    <t>RTDs Alcohol Volume (L)/adult</t>
  </si>
  <si>
    <t>2019/20</t>
  </si>
  <si>
    <t>Victorian Wholesale Liquor Sales Pivot Table for 2019/2000</t>
  </si>
  <si>
    <t>Adult Pop. (2020)</t>
  </si>
  <si>
    <r>
      <rPr>
        <sz val="16"/>
        <color rgb="FFFFFF00"/>
        <rFont val="Garamond"/>
        <family val="1"/>
      </rPr>
      <t>WHOLESALE LIQUOR AND ALCOHOL SALES VOLUMES, by VICTORIAN MUNICIPALITY 2019/20</t>
    </r>
    <r>
      <rPr>
        <sz val="10"/>
        <color rgb="FFFFFF00"/>
        <rFont val="Garamond"/>
        <family val="1"/>
      </rPr>
      <t xml:space="preserve">
(Litres per adult per annum) </t>
    </r>
    <r>
      <rPr>
        <sz val="12"/>
        <color rgb="FFFFFF00"/>
        <rFont val="Garamond"/>
        <family val="1"/>
      </rPr>
      <t>from the Victorian Commission for Gambling and Liquor Regulation, 2023</t>
    </r>
    <r>
      <rPr>
        <sz val="9"/>
        <color rgb="FFFFFF00"/>
        <rFont val="Garamond"/>
        <family val="1"/>
      </rPr>
      <t xml:space="preserve">
Source: https://www.justice.vic.gov.au/data-and-research/victorian-wholesale-liquor-sales-data</t>
    </r>
  </si>
  <si>
    <t>RTDs Liquor Volume  (Liters) /adult</t>
  </si>
  <si>
    <t>RTDs Alcohol Volume (Liters) /adult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</si>
</sst>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name val="Times New Roman"/>
      <family val="1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rgb="FFFFFF00"/>
      <name val="Calibri"/>
      <family val="2"/>
      <scheme val="minor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Garamond"/>
      <family val="1"/>
    </font>
    <font>
      <b/>
      <sz val="10"/>
      <color theme="9" tint="-0.499984740745262"/>
      <name val="Garamond"/>
      <family val="1"/>
    </font>
    <font>
      <sz val="10"/>
      <color rgb="FFFFFF00"/>
      <name val="Garamond"/>
      <family val="1"/>
    </font>
    <font>
      <sz val="9"/>
      <color rgb="FFFFFF00"/>
      <name val="Garamond"/>
      <family val="1"/>
    </font>
    <font>
      <sz val="7"/>
      <color theme="0"/>
      <name val="Garamond"/>
      <family val="1"/>
    </font>
    <font>
      <sz val="9"/>
      <color theme="0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1"/>
      <color theme="9" tint="-0.499984740745262"/>
      <name val="Garamond"/>
      <family val="1"/>
    </font>
    <font>
      <sz val="11"/>
      <color theme="9" tint="-0.499984740745262"/>
      <name val="Wingdings"/>
      <charset val="2"/>
    </font>
    <font>
      <sz val="12"/>
      <color rgb="FFFFFF00"/>
      <name val="Garamond"/>
      <family val="1"/>
    </font>
    <font>
      <b/>
      <sz val="14"/>
      <color theme="1"/>
      <name val="Calibri"/>
      <family val="2"/>
      <scheme val="minor"/>
    </font>
    <font>
      <b/>
      <sz val="9"/>
      <color theme="0"/>
      <name val="Garamond"/>
      <family val="1"/>
    </font>
    <font>
      <sz val="16"/>
      <color rgb="FFFFFF00"/>
      <name val="Garamond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8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0" tint="-0.14999847407452621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/>
    <xf numFmtId="0" fontId="20" fillId="0" borderId="0" xfId="0" applyFont="1" applyAlignment="1">
      <alignment vertical="center"/>
    </xf>
    <xf numFmtId="164" fontId="0" fillId="0" borderId="0" xfId="0" applyNumberFormat="1"/>
    <xf numFmtId="0" fontId="21" fillId="0" borderId="0" xfId="0" applyFont="1"/>
    <xf numFmtId="0" fontId="22" fillId="0" borderId="0" xfId="0" applyFont="1"/>
    <xf numFmtId="0" fontId="0" fillId="0" borderId="0" xfId="0" applyAlignment="1">
      <alignment vertical="top" wrapText="1"/>
    </xf>
    <xf numFmtId="0" fontId="23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3" fontId="26" fillId="0" borderId="10" xfId="0" applyNumberFormat="1" applyFont="1" applyBorder="1" applyAlignment="1" applyProtection="1">
      <alignment horizontal="right" vertical="center"/>
      <protection hidden="1"/>
    </xf>
    <xf numFmtId="0" fontId="24" fillId="0" borderId="0" xfId="0" applyFont="1"/>
    <xf numFmtId="0" fontId="23" fillId="0" borderId="10" xfId="0" applyFont="1" applyBorder="1"/>
    <xf numFmtId="3" fontId="23" fillId="0" borderId="10" xfId="0" applyNumberFormat="1" applyFont="1" applyBorder="1" applyAlignment="1">
      <alignment horizontal="center"/>
    </xf>
    <xf numFmtId="0" fontId="30" fillId="34" borderId="0" xfId="0" applyFont="1" applyFill="1" applyAlignment="1">
      <alignment horizontal="center" wrapText="1"/>
    </xf>
    <xf numFmtId="3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23" fillId="0" borderId="11" xfId="0" applyFont="1" applyBorder="1"/>
    <xf numFmtId="3" fontId="26" fillId="0" borderId="11" xfId="0" applyNumberFormat="1" applyFont="1" applyBorder="1" applyAlignment="1" applyProtection="1">
      <alignment horizontal="right" vertical="center"/>
      <protection hidden="1"/>
    </xf>
    <xf numFmtId="3" fontId="23" fillId="0" borderId="11" xfId="0" applyNumberFormat="1" applyFont="1" applyBorder="1" applyAlignment="1">
      <alignment horizontal="center"/>
    </xf>
    <xf numFmtId="0" fontId="29" fillId="33" borderId="0" xfId="0" applyFont="1" applyFill="1" applyAlignment="1">
      <alignment wrapText="1"/>
    </xf>
    <xf numFmtId="0" fontId="44" fillId="0" borderId="0" xfId="0" applyFont="1"/>
    <xf numFmtId="0" fontId="31" fillId="0" borderId="0" xfId="0" applyFont="1" applyProtection="1">
      <protection hidden="1"/>
    </xf>
    <xf numFmtId="0" fontId="41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locked="0" hidden="1"/>
    </xf>
    <xf numFmtId="0" fontId="40" fillId="0" borderId="0" xfId="0" applyFont="1" applyAlignment="1" applyProtection="1">
      <alignment horizontal="center"/>
      <protection locked="0" hidden="1"/>
    </xf>
    <xf numFmtId="0" fontId="37" fillId="0" borderId="0" xfId="0" applyFont="1" applyProtection="1">
      <protection hidden="1"/>
    </xf>
    <xf numFmtId="0" fontId="37" fillId="0" borderId="11" xfId="0" applyFont="1" applyBorder="1" applyProtection="1">
      <protection hidden="1"/>
    </xf>
    <xf numFmtId="165" fontId="38" fillId="0" borderId="12" xfId="0" applyNumberFormat="1" applyFont="1" applyBorder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7" fillId="0" borderId="10" xfId="0" applyFont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37" borderId="0" xfId="0" applyFont="1" applyFill="1" applyAlignment="1" applyProtection="1">
      <alignment horizontal="center"/>
      <protection hidden="1"/>
    </xf>
    <xf numFmtId="0" fontId="31" fillId="0" borderId="12" xfId="0" applyFont="1" applyBorder="1" applyProtection="1">
      <protection hidden="1"/>
    </xf>
    <xf numFmtId="165" fontId="32" fillId="0" borderId="13" xfId="0" applyNumberFormat="1" applyFont="1" applyBorder="1" applyAlignment="1" applyProtection="1">
      <alignment horizontal="center"/>
      <protection hidden="1"/>
    </xf>
    <xf numFmtId="0" fontId="45" fillId="36" borderId="0" xfId="0" applyFont="1" applyFill="1" applyAlignment="1" applyProtection="1">
      <alignment horizontal="center"/>
      <protection hidden="1"/>
    </xf>
    <xf numFmtId="3" fontId="47" fillId="0" borderId="0" xfId="0" applyNumberFormat="1" applyFont="1" applyAlignment="1">
      <alignment horizontal="center"/>
    </xf>
    <xf numFmtId="3" fontId="23" fillId="0" borderId="0" xfId="0" applyNumberFormat="1" applyFont="1"/>
    <xf numFmtId="0" fontId="23" fillId="0" borderId="0" xfId="0" applyFont="1" applyAlignment="1">
      <alignment horizontal="center"/>
    </xf>
    <xf numFmtId="0" fontId="44" fillId="0" borderId="0" xfId="0" quotePrefix="1" applyNumberFormat="1" applyFont="1"/>
    <xf numFmtId="0" fontId="4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31" fillId="0" borderId="0" xfId="0" applyFont="1" applyAlignment="1" applyProtection="1">
      <alignment horizontal="right" vertical="center" textRotation="90"/>
      <protection hidden="1"/>
    </xf>
    <xf numFmtId="0" fontId="41" fillId="0" borderId="0" xfId="0" applyFont="1" applyAlignment="1" applyProtection="1">
      <alignment horizontal="center" wrapText="1"/>
      <protection locked="0" hidden="1"/>
    </xf>
    <xf numFmtId="0" fontId="35" fillId="35" borderId="0" xfId="0" applyFont="1" applyFill="1" applyAlignment="1" applyProtection="1">
      <alignment horizontal="center" wrapText="1"/>
      <protection hidden="1"/>
    </xf>
    <xf numFmtId="0" fontId="48" fillId="0" borderId="0" xfId="0" applyFont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onnections" Target="connections.xml" Id="rId6" /><Relationship Type="http://schemas.openxmlformats.org/officeDocument/2006/relationships/theme" Target="theme/theme1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powerPivotData" Target="model/item.data" Id="rId9" /><Relationship Type="http://schemas.openxmlformats.org/officeDocument/2006/relationships/customXml" Target="/customXML/item.xml" Id="R31d7b308d2164d6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34294335255342E-2"/>
          <c:y val="2.4545072775054487E-2"/>
          <c:w val="0.92459193585053834"/>
          <c:h val="0.8948047497765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Front!$D$11:$D$16</c:f>
              <c:numCache>
                <c:formatCode>#,##0.0</c:formatCode>
                <c:ptCount val="6"/>
                <c:pt idx="0">
                  <c:v>243.69216720877165</c:v>
                </c:pt>
                <c:pt idx="1">
                  <c:v>12.637817411191405</c:v>
                </c:pt>
                <c:pt idx="2">
                  <c:v>33.319621332312153</c:v>
                </c:pt>
                <c:pt idx="3">
                  <c:v>8.3097224093319397</c:v>
                </c:pt>
                <c:pt idx="4">
                  <c:v>110.17754192444443</c:v>
                </c:pt>
                <c:pt idx="5">
                  <c:v>408.13687028605165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2-4D23-9F5C-326AC2EE749F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Ararat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Front!$F$11:$F$16</c:f>
              <c:numCache>
                <c:formatCode>#,##0.0</c:formatCode>
                <c:ptCount val="6"/>
                <c:pt idx="0">
                  <c:v>135.37047245280004</c:v>
                </c:pt>
                <c:pt idx="1">
                  <c:v>4.8098980140061487</c:v>
                </c:pt>
                <c:pt idx="2">
                  <c:v>23.832628515564991</c:v>
                </c:pt>
                <c:pt idx="3">
                  <c:v>3.6818769534973499</c:v>
                </c:pt>
                <c:pt idx="4">
                  <c:v>21.505229530471205</c:v>
                </c:pt>
                <c:pt idx="5">
                  <c:v>189.20010546633972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2-4D23-9F5C-326AC2EE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15584"/>
        <c:axId val="211717120"/>
      </c:barChart>
      <c:catAx>
        <c:axId val="21171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717120"/>
        <c:crosses val="autoZero"/>
        <c:auto val="1"/>
        <c:lblAlgn val="ctr"/>
        <c:lblOffset val="100"/>
        <c:noMultiLvlLbl val="0"/>
      </c:catAx>
      <c:valAx>
        <c:axId val="211717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171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052596771860205"/>
          <c:y val="2.9078351551113584E-2"/>
          <c:w val="0.27904147808295615"/>
          <c:h val="0.1299760171487998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0116809067284"/>
          <c:y val="2.2829984679862615E-2"/>
          <c:w val="0.78992077967027585"/>
          <c:h val="0.9688036921149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Front!$N$6:$N$84</c:f>
              <c:strCache>
                <c:ptCount val="79"/>
                <c:pt idx="0">
                  <c:v>Queenscliffe (B)</c:v>
                </c:pt>
                <c:pt idx="1">
                  <c:v>Surf Coast</c:v>
                </c:pt>
                <c:pt idx="2">
                  <c:v>Colac-Otway</c:v>
                </c:pt>
                <c:pt idx="3">
                  <c:v>Melbourne</c:v>
                </c:pt>
                <c:pt idx="4">
                  <c:v>Alpine</c:v>
                </c:pt>
                <c:pt idx="5">
                  <c:v>Melton</c:v>
                </c:pt>
                <c:pt idx="6">
                  <c:v>Mildura</c:v>
                </c:pt>
                <c:pt idx="7">
                  <c:v>Mansfield</c:v>
                </c:pt>
                <c:pt idx="8">
                  <c:v>Greater Geelong</c:v>
                </c:pt>
                <c:pt idx="9">
                  <c:v>Latrobe</c:v>
                </c:pt>
                <c:pt idx="10">
                  <c:v>Yarra</c:v>
                </c:pt>
                <c:pt idx="11">
                  <c:v>Bass Coast</c:v>
                </c:pt>
                <c:pt idx="12">
                  <c:v>Campaspe</c:v>
                </c:pt>
                <c:pt idx="13">
                  <c:v>Warrnambool</c:v>
                </c:pt>
                <c:pt idx="14">
                  <c:v>Indigo</c:v>
                </c:pt>
                <c:pt idx="15">
                  <c:v>Northern Grampians</c:v>
                </c:pt>
                <c:pt idx="16">
                  <c:v>Swan Hill</c:v>
                </c:pt>
                <c:pt idx="17">
                  <c:v>Moira</c:v>
                </c:pt>
                <c:pt idx="18">
                  <c:v>Moonee Valley</c:v>
                </c:pt>
                <c:pt idx="19">
                  <c:v>Horsham</c:v>
                </c:pt>
                <c:pt idx="20">
                  <c:v>East Gippsland</c:v>
                </c:pt>
                <c:pt idx="21">
                  <c:v>Port Phillip</c:v>
                </c:pt>
                <c:pt idx="22">
                  <c:v>Stonnington</c:v>
                </c:pt>
                <c:pt idx="23">
                  <c:v>Mornington Peninsula</c:v>
                </c:pt>
                <c:pt idx="24">
                  <c:v>Wangaratta</c:v>
                </c:pt>
                <c:pt idx="25">
                  <c:v>Greater Shepparton</c:v>
                </c:pt>
                <c:pt idx="26">
                  <c:v>Benalla</c:v>
                </c:pt>
                <c:pt idx="27">
                  <c:v>Strathbogie</c:v>
                </c:pt>
                <c:pt idx="28">
                  <c:v>Greater Bendigo</c:v>
                </c:pt>
                <c:pt idx="29">
                  <c:v>Wyndham</c:v>
                </c:pt>
                <c:pt idx="30">
                  <c:v>Wellington</c:v>
                </c:pt>
                <c:pt idx="31">
                  <c:v>Southern Grampians</c:v>
                </c:pt>
                <c:pt idx="32">
                  <c:v>Gannawarra</c:v>
                </c:pt>
                <c:pt idx="33">
                  <c:v>Wodonga</c:v>
                </c:pt>
                <c:pt idx="34">
                  <c:v>Corangamite</c:v>
                </c:pt>
                <c:pt idx="35">
                  <c:v>Ballarat</c:v>
                </c:pt>
                <c:pt idx="36">
                  <c:v>Central Goldfields</c:v>
                </c:pt>
                <c:pt idx="37">
                  <c:v>Murrindindi</c:v>
                </c:pt>
                <c:pt idx="38">
                  <c:v>Yarriambiack</c:v>
                </c:pt>
                <c:pt idx="39">
                  <c:v>Hepburn</c:v>
                </c:pt>
                <c:pt idx="40">
                  <c:v>Glenelg</c:v>
                </c:pt>
                <c:pt idx="41">
                  <c:v>Frankston</c:v>
                </c:pt>
                <c:pt idx="42">
                  <c:v>Yarra Ranges</c:v>
                </c:pt>
                <c:pt idx="43">
                  <c:v>South Gippsland</c:v>
                </c:pt>
                <c:pt idx="44">
                  <c:v>Knox</c:v>
                </c:pt>
                <c:pt idx="45">
                  <c:v>Golden Plains</c:v>
                </c:pt>
                <c:pt idx="46">
                  <c:v>Kingston</c:v>
                </c:pt>
                <c:pt idx="47">
                  <c:v>Buloke</c:v>
                </c:pt>
                <c:pt idx="48">
                  <c:v>Towong</c:v>
                </c:pt>
                <c:pt idx="49">
                  <c:v>West Wimmera</c:v>
                </c:pt>
                <c:pt idx="50">
                  <c:v>Greater Dandenong</c:v>
                </c:pt>
                <c:pt idx="51">
                  <c:v>Ararat</c:v>
                </c:pt>
                <c:pt idx="52">
                  <c:v>Mitchell</c:v>
                </c:pt>
                <c:pt idx="53">
                  <c:v>Mount Alexander</c:v>
                </c:pt>
                <c:pt idx="54">
                  <c:v>Boroondara</c:v>
                </c:pt>
                <c:pt idx="55">
                  <c:v>Nillumbik</c:v>
                </c:pt>
                <c:pt idx="56">
                  <c:v>Bayside</c:v>
                </c:pt>
                <c:pt idx="57">
                  <c:v>Macedon Ranges</c:v>
                </c:pt>
                <c:pt idx="58">
                  <c:v>Monash</c:v>
                </c:pt>
                <c:pt idx="59">
                  <c:v>Maroondah</c:v>
                </c:pt>
                <c:pt idx="60">
                  <c:v>Hindmarsh</c:v>
                </c:pt>
                <c:pt idx="61">
                  <c:v>Cardinia</c:v>
                </c:pt>
                <c:pt idx="62">
                  <c:v>Baw Baw</c:v>
                </c:pt>
                <c:pt idx="63">
                  <c:v>Darebin</c:v>
                </c:pt>
                <c:pt idx="64">
                  <c:v>Moreland</c:v>
                </c:pt>
                <c:pt idx="65">
                  <c:v>Whitehorse</c:v>
                </c:pt>
                <c:pt idx="66">
                  <c:v>Whittlesea</c:v>
                </c:pt>
                <c:pt idx="67">
                  <c:v>Loddon</c:v>
                </c:pt>
                <c:pt idx="68">
                  <c:v>Manningham</c:v>
                </c:pt>
                <c:pt idx="69">
                  <c:v>Casey</c:v>
                </c:pt>
                <c:pt idx="70">
                  <c:v>Hume</c:v>
                </c:pt>
                <c:pt idx="71">
                  <c:v>Pyrenees</c:v>
                </c:pt>
                <c:pt idx="72">
                  <c:v>Hobsons Bay</c:v>
                </c:pt>
                <c:pt idx="73">
                  <c:v>Moorabool</c:v>
                </c:pt>
                <c:pt idx="74">
                  <c:v>Maribyrnong</c:v>
                </c:pt>
                <c:pt idx="75">
                  <c:v>Moyne</c:v>
                </c:pt>
                <c:pt idx="76">
                  <c:v>Brimbank</c:v>
                </c:pt>
                <c:pt idx="77">
                  <c:v>Banyule</c:v>
                </c:pt>
                <c:pt idx="78">
                  <c:v>Glen Eira</c:v>
                </c:pt>
              </c:strCache>
            </c:strRef>
          </c:cat>
          <c:val>
            <c:numRef>
              <c:f>Front!$O$6:$O$84</c:f>
              <c:numCache>
                <c:formatCode>General</c:formatCode>
                <c:ptCount val="79"/>
                <c:pt idx="0">
                  <c:v>143.51552451216716</c:v>
                </c:pt>
                <c:pt idx="1">
                  <c:v>132.36082359680066</c:v>
                </c:pt>
                <c:pt idx="2">
                  <c:v>39.185576102444784</c:v>
                </c:pt>
                <c:pt idx="3">
                  <c:v>35.036002023651527</c:v>
                </c:pt>
                <c:pt idx="4">
                  <c:v>30.265774530608795</c:v>
                </c:pt>
                <c:pt idx="5">
                  <c:v>28.558312885144975</c:v>
                </c:pt>
                <c:pt idx="6">
                  <c:v>28.078978046159328</c:v>
                </c:pt>
                <c:pt idx="7">
                  <c:v>26.893495092649534</c:v>
                </c:pt>
                <c:pt idx="8">
                  <c:v>26.712138673913476</c:v>
                </c:pt>
                <c:pt idx="9">
                  <c:v>24.246463643430772</c:v>
                </c:pt>
                <c:pt idx="10">
                  <c:v>24.154534404755619</c:v>
                </c:pt>
                <c:pt idx="11">
                  <c:v>23.644017428997731</c:v>
                </c:pt>
                <c:pt idx="12">
                  <c:v>23.346431322111449</c:v>
                </c:pt>
                <c:pt idx="13">
                  <c:v>21.696897964989997</c:v>
                </c:pt>
                <c:pt idx="14">
                  <c:v>21.378365934531676</c:v>
                </c:pt>
                <c:pt idx="15">
                  <c:v>21.340038228671045</c:v>
                </c:pt>
                <c:pt idx="16">
                  <c:v>20.670101304949018</c:v>
                </c:pt>
                <c:pt idx="17">
                  <c:v>20.535332321913856</c:v>
                </c:pt>
                <c:pt idx="18">
                  <c:v>20.175382180098708</c:v>
                </c:pt>
                <c:pt idx="19">
                  <c:v>19.786597405801228</c:v>
                </c:pt>
                <c:pt idx="20">
                  <c:v>18.859333451611224</c:v>
                </c:pt>
                <c:pt idx="21">
                  <c:v>18.730582710484107</c:v>
                </c:pt>
                <c:pt idx="22">
                  <c:v>18.533523824787817</c:v>
                </c:pt>
                <c:pt idx="23">
                  <c:v>17.317668066489716</c:v>
                </c:pt>
                <c:pt idx="24">
                  <c:v>17.084647734700884</c:v>
                </c:pt>
                <c:pt idx="25">
                  <c:v>16.701668217937851</c:v>
                </c:pt>
                <c:pt idx="26">
                  <c:v>16.436339711898363</c:v>
                </c:pt>
                <c:pt idx="27">
                  <c:v>16.33836468965503</c:v>
                </c:pt>
                <c:pt idx="28">
                  <c:v>16.303001537440352</c:v>
                </c:pt>
                <c:pt idx="29">
                  <c:v>16.17247427891154</c:v>
                </c:pt>
                <c:pt idx="30">
                  <c:v>16.021214525727466</c:v>
                </c:pt>
                <c:pt idx="31">
                  <c:v>15.994862144108998</c:v>
                </c:pt>
                <c:pt idx="32">
                  <c:v>15.555586545868991</c:v>
                </c:pt>
                <c:pt idx="33">
                  <c:v>15.139540944642672</c:v>
                </c:pt>
                <c:pt idx="34">
                  <c:v>15.086300027829498</c:v>
                </c:pt>
                <c:pt idx="35">
                  <c:v>14.817711049539451</c:v>
                </c:pt>
                <c:pt idx="36">
                  <c:v>14.039555369628092</c:v>
                </c:pt>
                <c:pt idx="37">
                  <c:v>13.926812275459593</c:v>
                </c:pt>
                <c:pt idx="38">
                  <c:v>13.778130777342971</c:v>
                </c:pt>
                <c:pt idx="39">
                  <c:v>13.511183295444493</c:v>
                </c:pt>
                <c:pt idx="40">
                  <c:v>13.433549025235816</c:v>
                </c:pt>
                <c:pt idx="41">
                  <c:v>13.424281302380161</c:v>
                </c:pt>
                <c:pt idx="42">
                  <c:v>13.264166018502133</c:v>
                </c:pt>
                <c:pt idx="43">
                  <c:v>12.772856762051671</c:v>
                </c:pt>
                <c:pt idx="44">
                  <c:v>12.759614560316415</c:v>
                </c:pt>
                <c:pt idx="45">
                  <c:v>12.657873334938921</c:v>
                </c:pt>
                <c:pt idx="46">
                  <c:v>12.404791420326612</c:v>
                </c:pt>
                <c:pt idx="47">
                  <c:v>12.238552828631564</c:v>
                </c:pt>
                <c:pt idx="48">
                  <c:v>11.926860201062052</c:v>
                </c:pt>
                <c:pt idx="49">
                  <c:v>11.552797994716521</c:v>
                </c:pt>
                <c:pt idx="50">
                  <c:v>11.534155963555374</c:v>
                </c:pt>
                <c:pt idx="51">
                  <c:v>11.489445861891786</c:v>
                </c:pt>
                <c:pt idx="52">
                  <c:v>11.363758527007475</c:v>
                </c:pt>
                <c:pt idx="53">
                  <c:v>10.845472449778567</c:v>
                </c:pt>
                <c:pt idx="54">
                  <c:v>10.588087550036194</c:v>
                </c:pt>
                <c:pt idx="55">
                  <c:v>10.544920849660663</c:v>
                </c:pt>
                <c:pt idx="56">
                  <c:v>10.484023296358819</c:v>
                </c:pt>
                <c:pt idx="57">
                  <c:v>10.374196798475626</c:v>
                </c:pt>
                <c:pt idx="58">
                  <c:v>10.329639536483322</c:v>
                </c:pt>
                <c:pt idx="59">
                  <c:v>10.298866158055013</c:v>
                </c:pt>
                <c:pt idx="60">
                  <c:v>10.284647082928911</c:v>
                </c:pt>
                <c:pt idx="61">
                  <c:v>10.206482147464103</c:v>
                </c:pt>
                <c:pt idx="62">
                  <c:v>10.161462004883287</c:v>
                </c:pt>
                <c:pt idx="63">
                  <c:v>9.792183157447333</c:v>
                </c:pt>
                <c:pt idx="64">
                  <c:v>9.3565976034191092</c:v>
                </c:pt>
                <c:pt idx="65">
                  <c:v>9.1981281179130523</c:v>
                </c:pt>
                <c:pt idx="66">
                  <c:v>8.9275273158924122</c:v>
                </c:pt>
                <c:pt idx="67">
                  <c:v>8.712780886861978</c:v>
                </c:pt>
                <c:pt idx="68">
                  <c:v>8.5639935436932078</c:v>
                </c:pt>
                <c:pt idx="69">
                  <c:v>8.3969262911058671</c:v>
                </c:pt>
                <c:pt idx="70">
                  <c:v>8.0721195399410881</c:v>
                </c:pt>
                <c:pt idx="71">
                  <c:v>8.0543876943972421</c:v>
                </c:pt>
                <c:pt idx="72">
                  <c:v>7.9925758353090561</c:v>
                </c:pt>
                <c:pt idx="73">
                  <c:v>7.6943153907201305</c:v>
                </c:pt>
                <c:pt idx="74">
                  <c:v>7.5694771977655337</c:v>
                </c:pt>
                <c:pt idx="75">
                  <c:v>6.5322950882888602</c:v>
                </c:pt>
                <c:pt idx="76">
                  <c:v>6.4462039208684399</c:v>
                </c:pt>
                <c:pt idx="77">
                  <c:v>6.2236822911655443</c:v>
                </c:pt>
                <c:pt idx="78">
                  <c:v>5.6313607405262012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F-4948-8CE5-47890E23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2571648"/>
        <c:axId val="212573184"/>
      </c:barChart>
      <c:catAx>
        <c:axId val="212571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3184"/>
        <c:crosses val="autoZero"/>
        <c:auto val="1"/>
        <c:lblAlgn val="ctr"/>
        <c:lblOffset val="100"/>
        <c:noMultiLvlLbl val="0"/>
      </c:catAx>
      <c:valAx>
        <c:axId val="212573184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1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8" fmlaRange="$S$6:$S$85" sel="1" val="0"/>
</file>

<file path=xl/ctrlProps/ctrlProp2.xml><?xml version="1.0" encoding="utf-8"?>
<formControlPr xmlns="http://schemas.microsoft.com/office/spreadsheetml/2009/9/main" objectType="Drop" dropLines="45" dropStyle="combo" dx="16" fmlaLink="$F$8" fmlaRange="$S$6:$S$85" sel="2" val="0"/>
</file>

<file path=xl/ctrlProps/ctrlProp3.xml><?xml version="1.0" encoding="utf-8"?>
<formControlPr xmlns="http://schemas.microsoft.com/office/spreadsheetml/2009/9/main" objectType="Drop" dropLines="2" dropStyle="combo" dx="16" fmlaLink="$C$6" fmlaRange="$T$6:$T$7" sel="1" val="0"/>
</file>

<file path=xl/ctrlProps/ctrlProp4.xml><?xml version="1.0" encoding="utf-8"?>
<formControlPr xmlns="http://schemas.microsoft.com/office/spreadsheetml/2009/9/main" objectType="Drop" dropLines="12" dropStyle="combo" dx="16" fmlaLink="$L$4" fmlaRange="$V$6:$V$17" sel="1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7</xdr:row>
          <xdr:rowOff>0</xdr:rowOff>
        </xdr:from>
        <xdr:to>
          <xdr:col>3</xdr:col>
          <xdr:colOff>673100</xdr:colOff>
          <xdr:row>8</xdr:row>
          <xdr:rowOff>50800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152400</xdr:rowOff>
        </xdr:from>
        <xdr:to>
          <xdr:col>6</xdr:col>
          <xdr:colOff>266700</xdr:colOff>
          <xdr:row>8</xdr:row>
          <xdr:rowOff>38100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4</xdr:row>
          <xdr:rowOff>127000</xdr:rowOff>
        </xdr:from>
        <xdr:to>
          <xdr:col>3</xdr:col>
          <xdr:colOff>673100</xdr:colOff>
          <xdr:row>6</xdr:row>
          <xdr:rowOff>12700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266701</xdr:colOff>
      <xdr:row>18</xdr:row>
      <xdr:rowOff>33337</xdr:rowOff>
    </xdr:from>
    <xdr:to>
      <xdr:col>7</xdr:col>
      <xdr:colOff>585788</xdr:colOff>
      <xdr:row>39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152400</xdr:rowOff>
        </xdr:from>
        <xdr:to>
          <xdr:col>14</xdr:col>
          <xdr:colOff>184150</xdr:colOff>
          <xdr:row>4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76201</xdr:colOff>
      <xdr:row>4</xdr:row>
      <xdr:rowOff>1</xdr:rowOff>
    </xdr:from>
    <xdr:to>
      <xdr:col>16</xdr:col>
      <xdr:colOff>600077</xdr:colOff>
      <xdr:row>84</xdr:row>
      <xdr:rowOff>138114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holesaleData" displayName="WholesaleData" ref="A10:F1227" totalsRowShown="0" headerRowDxfId="5">
  <autoFilter ref="A10:F1227" xr:uid="{00000000-0009-0000-0100-000002000000}">
    <filterColumn colId="0">
      <filters>
        <filter val="Alpine (S)"/>
      </filters>
    </filterColumn>
  </autoFilter>
  <tableColumns count="6">
    <tableColumn id="1" xr3:uid="{00000000-0010-0000-0000-000001000000}" name="Local Government Area (LGA)"/>
    <tableColumn id="2" xr3:uid="{00000000-0010-0000-0000-000002000000}" name="LGA Code"/>
    <tableColumn id="3" xr3:uid="{00000000-0010-0000-0000-000003000000}" name="Liquor Type"/>
    <tableColumn id="4" xr3:uid="{00000000-0010-0000-0000-000004000000}" name="Liquor Group"/>
    <tableColumn id="5" xr3:uid="{00000000-0010-0000-0000-000005000000}" name="Liquor Volume (L)" dataDxfId="4"/>
    <tableColumn id="6" xr3:uid="{00000000-0010-0000-0000-000006000000}" name="Alcohol Volume (L)" dataDxfId="3">
      <calculatedColumnFormula>WholesaleData[[#This Row],[Liquor Volume (L)]]*VLOOKUP(WholesaleData[[#This Row],[Liquor Type]],Table1[#All],2,0)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B20" totalsRowShown="0" headerRowDxfId="2">
  <autoFilter ref="A3:B20" xr:uid="{00000000-0009-0000-0100-000001000000}"/>
  <tableColumns count="2">
    <tableColumn id="1" xr3:uid="{00000000-0010-0000-0100-000001000000}" name="Liquor Type" dataDxfId="1"/>
    <tableColumn id="2" xr3:uid="{00000000-0010-0000-0100-000002000000}" name="Conversion Rati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AC95"/>
  <sheetViews>
    <sheetView topLeftCell="A4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D29" sqref="D29"/>
    </sheetView>
  </sheetViews>
  <sheetFormatPr defaultRowHeight="12.5" x14ac:dyDescent="0.25"/>
  <cols>
    <col min="1" max="1" width="8.26953125" customWidth="1"/>
    <col min="2" max="2" width="16" style="41" bestFit="1" customWidth="1"/>
    <col min="3" max="14" width="10.7265625" style="41" customWidth="1"/>
    <col min="15" max="15" width="2.6328125" style="18" customWidth="1"/>
    <col min="16" max="16" width="16" bestFit="1" customWidth="1"/>
    <col min="17" max="17" width="7.81640625" bestFit="1" customWidth="1"/>
    <col min="29" max="29" width="9.08984375" customWidth="1"/>
  </cols>
  <sheetData>
    <row r="1" spans="1:29" ht="13" x14ac:dyDescent="0.3">
      <c r="A1" s="3" t="s">
        <v>110</v>
      </c>
    </row>
    <row r="2" spans="1:29" ht="13" x14ac:dyDescent="0.3">
      <c r="A2" s="6" t="s">
        <v>112</v>
      </c>
    </row>
    <row r="3" spans="1:29" ht="13" x14ac:dyDescent="0.3">
      <c r="A3" s="6"/>
    </row>
    <row r="4" spans="1:29" ht="13" x14ac:dyDescent="0.3">
      <c r="A4" s="7" t="s">
        <v>111</v>
      </c>
    </row>
    <row r="5" spans="1:29" ht="13" x14ac:dyDescent="0.3">
      <c r="A5" s="6"/>
    </row>
    <row r="6" spans="1:29" ht="27.75" customHeight="1" x14ac:dyDescent="0.25">
      <c r="A6" s="45"/>
      <c r="B6" s="45"/>
      <c r="C6" s="45"/>
      <c r="D6" s="45"/>
    </row>
    <row r="9" spans="1:29" x14ac:dyDescent="0.25">
      <c r="O9" s="19"/>
    </row>
    <row r="10" spans="1:29" ht="18.5" x14ac:dyDescent="0.45"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6"/>
      <c r="P10" s="24" t="s">
        <v>230</v>
      </c>
    </row>
    <row r="11" spans="1:29" ht="13" x14ac:dyDescent="0.3">
      <c r="P11" s="12" t="s">
        <v>112</v>
      </c>
    </row>
    <row r="12" spans="1:29" ht="18.5" x14ac:dyDescent="0.45">
      <c r="B12" s="43" t="s">
        <v>229</v>
      </c>
      <c r="C12" s="42" t="s">
        <v>220</v>
      </c>
      <c r="D12" s="42" t="s">
        <v>221</v>
      </c>
      <c r="E12" s="42" t="s">
        <v>220</v>
      </c>
      <c r="F12" s="42" t="s">
        <v>221</v>
      </c>
      <c r="G12" s="42" t="s">
        <v>220</v>
      </c>
      <c r="H12" s="42" t="s">
        <v>221</v>
      </c>
      <c r="I12" s="42" t="s">
        <v>220</v>
      </c>
      <c r="J12" s="42" t="s">
        <v>221</v>
      </c>
      <c r="K12" s="42" t="s">
        <v>220</v>
      </c>
      <c r="L12" s="42" t="s">
        <v>221</v>
      </c>
      <c r="M12" s="42" t="s">
        <v>220</v>
      </c>
      <c r="N12" s="42" t="s">
        <v>221</v>
      </c>
      <c r="O12" s="17"/>
    </row>
    <row r="13" spans="1:29" s="9" customFormat="1" ht="27.75" customHeight="1" x14ac:dyDescent="0.25">
      <c r="A13"/>
      <c r="B13" s="41" t="s">
        <v>222</v>
      </c>
      <c r="C13" s="42" t="s">
        <v>105</v>
      </c>
      <c r="D13" s="42" t="s">
        <v>105</v>
      </c>
      <c r="E13" s="42" t="s">
        <v>93</v>
      </c>
      <c r="F13" s="42" t="s">
        <v>93</v>
      </c>
      <c r="G13" s="42" t="s">
        <v>225</v>
      </c>
      <c r="H13" s="42" t="s">
        <v>225</v>
      </c>
      <c r="I13" s="42" t="s">
        <v>226</v>
      </c>
      <c r="J13" s="42" t="s">
        <v>226</v>
      </c>
      <c r="K13" s="42" t="s">
        <v>106</v>
      </c>
      <c r="L13" s="42" t="s">
        <v>106</v>
      </c>
      <c r="M13" s="42" t="s">
        <v>223</v>
      </c>
      <c r="N13" s="42" t="s">
        <v>223</v>
      </c>
      <c r="O13" s="17"/>
      <c r="P13" s="23"/>
      <c r="Q13" s="23" t="s">
        <v>231</v>
      </c>
      <c r="R13" s="15" t="s">
        <v>210</v>
      </c>
      <c r="S13" s="15" t="s">
        <v>211</v>
      </c>
      <c r="T13" s="15" t="s">
        <v>212</v>
      </c>
      <c r="U13" s="15" t="s">
        <v>213</v>
      </c>
      <c r="V13" s="15" t="s">
        <v>227</v>
      </c>
      <c r="W13" s="15" t="s">
        <v>228</v>
      </c>
      <c r="X13" s="15" t="s">
        <v>214</v>
      </c>
      <c r="Y13" s="15" t="s">
        <v>215</v>
      </c>
      <c r="Z13" s="15" t="s">
        <v>216</v>
      </c>
      <c r="AA13" s="15" t="s">
        <v>217</v>
      </c>
      <c r="AB13" s="15" t="s">
        <v>218</v>
      </c>
      <c r="AC13" s="15" t="s">
        <v>219</v>
      </c>
    </row>
    <row r="14" spans="1:29" x14ac:dyDescent="0.25">
      <c r="B14" s="20" t="s">
        <v>155</v>
      </c>
      <c r="C14" s="41">
        <v>3133520.26</v>
      </c>
      <c r="D14" s="41">
        <v>139846.142911</v>
      </c>
      <c r="E14" s="41">
        <v>162503.60999999999</v>
      </c>
      <c r="F14" s="41">
        <v>8125.1805000000004</v>
      </c>
      <c r="G14" s="41">
        <v>428440.97</v>
      </c>
      <c r="H14" s="41">
        <v>21464.892596999998</v>
      </c>
      <c r="I14" s="41">
        <v>106850.72000000002</v>
      </c>
      <c r="J14" s="41">
        <v>44556.750239999994</v>
      </c>
      <c r="K14" s="41">
        <v>1416719.97</v>
      </c>
      <c r="L14" s="41">
        <v>175180.05790999989</v>
      </c>
      <c r="M14" s="41">
        <v>5248035.53</v>
      </c>
      <c r="N14" s="41">
        <v>389173.0241579999</v>
      </c>
      <c r="O14" s="19">
        <v>1</v>
      </c>
      <c r="P14" s="20" t="s">
        <v>155</v>
      </c>
      <c r="Q14" s="21">
        <v>12858.51858059724</v>
      </c>
      <c r="R14" s="22">
        <f>C14/$Q14</f>
        <v>243.69216720877165</v>
      </c>
      <c r="S14" s="22">
        <f t="shared" ref="S14:AC14" si="0">D14/$Q14</f>
        <v>10.875758512494569</v>
      </c>
      <c r="T14" s="22">
        <f t="shared" si="0"/>
        <v>12.637817411191405</v>
      </c>
      <c r="U14" s="22">
        <f t="shared" si="0"/>
        <v>0.63189087055957038</v>
      </c>
      <c r="V14" s="22">
        <f t="shared" si="0"/>
        <v>33.319621332312153</v>
      </c>
      <c r="W14" s="22">
        <f t="shared" si="0"/>
        <v>1.6693130287488389</v>
      </c>
      <c r="X14" s="22">
        <f t="shared" si="0"/>
        <v>8.3097224093319397</v>
      </c>
      <c r="Y14" s="22">
        <f t="shared" si="0"/>
        <v>3.4651542446914183</v>
      </c>
      <c r="Z14" s="22">
        <f t="shared" si="0"/>
        <v>110.17754192444443</v>
      </c>
      <c r="AA14" s="22">
        <f t="shared" si="0"/>
        <v>13.623657874114398</v>
      </c>
      <c r="AB14" s="22">
        <f t="shared" si="0"/>
        <v>408.13687028605165</v>
      </c>
      <c r="AC14" s="22">
        <f t="shared" si="0"/>
        <v>30.265774530608795</v>
      </c>
    </row>
    <row r="15" spans="1:29" x14ac:dyDescent="0.25">
      <c r="B15" s="13" t="s">
        <v>148</v>
      </c>
      <c r="C15" s="41">
        <v>1607879.5699999998</v>
      </c>
      <c r="D15" s="41">
        <v>68872.343964</v>
      </c>
      <c r="E15" s="41">
        <v>57130.16</v>
      </c>
      <c r="F15" s="41">
        <v>2856.5080000000003</v>
      </c>
      <c r="G15" s="41">
        <v>283075</v>
      </c>
      <c r="H15" s="41">
        <v>14182.057499999999</v>
      </c>
      <c r="I15" s="41">
        <v>43731.95</v>
      </c>
      <c r="J15" s="41">
        <v>18236.223149999998</v>
      </c>
      <c r="K15" s="41">
        <v>255431.03</v>
      </c>
      <c r="L15" s="41">
        <v>32320.185089999992</v>
      </c>
      <c r="M15" s="41">
        <v>2247247.7099999995</v>
      </c>
      <c r="N15" s="41">
        <v>136467.31770399999</v>
      </c>
      <c r="O15" s="19">
        <v>2</v>
      </c>
      <c r="P15" s="13" t="s">
        <v>148</v>
      </c>
      <c r="Q15" s="11">
        <v>11877.623981556415</v>
      </c>
      <c r="R15" s="22">
        <f t="shared" ref="R15:R78" si="1">C15/$Q15</f>
        <v>135.37047245280004</v>
      </c>
      <c r="S15" s="22">
        <f t="shared" ref="S15:S78" si="2">D15/$Q15</f>
        <v>5.7984950585188617</v>
      </c>
      <c r="T15" s="22">
        <f t="shared" ref="T15:T78" si="3">E15/$Q15</f>
        <v>4.8098980140061487</v>
      </c>
      <c r="U15" s="22">
        <f t="shared" ref="U15:U78" si="4">F15/$Q15</f>
        <v>0.24049490070030743</v>
      </c>
      <c r="V15" s="22">
        <f t="shared" ref="V15:V78" si="5">G15/$Q15</f>
        <v>23.832628515564991</v>
      </c>
      <c r="W15" s="22">
        <f t="shared" ref="W15:W78" si="6">H15/$Q15</f>
        <v>1.194014688629806</v>
      </c>
      <c r="X15" s="22">
        <f t="shared" ref="X15:X78" si="7">I15/$Q15</f>
        <v>3.6818769534973499</v>
      </c>
      <c r="Y15" s="22">
        <f t="shared" ref="Y15:Y78" si="8">J15/$Q15</f>
        <v>1.5353426896083948</v>
      </c>
      <c r="Z15" s="22">
        <f t="shared" ref="Z15:Z78" si="9">K15/$Q15</f>
        <v>21.505229530471205</v>
      </c>
      <c r="AA15" s="22">
        <f t="shared" ref="AA15:AA78" si="10">L15/$Q15</f>
        <v>2.7210985244344159</v>
      </c>
      <c r="AB15" s="22">
        <f t="shared" ref="AB15:AB78" si="11">M15/$Q15</f>
        <v>189.20010546633972</v>
      </c>
      <c r="AC15" s="22">
        <f t="shared" ref="AC15:AC78" si="12">N15/$Q15</f>
        <v>11.489445861891786</v>
      </c>
    </row>
    <row r="16" spans="1:29" x14ac:dyDescent="0.25">
      <c r="B16" s="13" t="s">
        <v>116</v>
      </c>
      <c r="C16" s="41">
        <v>14317565.909999998</v>
      </c>
      <c r="D16" s="41">
        <v>626568.81137299992</v>
      </c>
      <c r="E16" s="41">
        <v>711632.49999999977</v>
      </c>
      <c r="F16" s="41">
        <v>35581.624999999993</v>
      </c>
      <c r="G16" s="41">
        <v>3384469.8800000004</v>
      </c>
      <c r="H16" s="41">
        <v>169561.94098800002</v>
      </c>
      <c r="I16" s="41">
        <v>596316.7000000003</v>
      </c>
      <c r="J16" s="41">
        <v>248664.06390000007</v>
      </c>
      <c r="K16" s="41">
        <v>4614839.8400000008</v>
      </c>
      <c r="L16" s="41">
        <v>574343.37055999984</v>
      </c>
      <c r="M16" s="41">
        <v>23624824.829999998</v>
      </c>
      <c r="N16" s="41">
        <v>1654719.8118209997</v>
      </c>
      <c r="O16" s="19">
        <v>3</v>
      </c>
      <c r="P16" s="13" t="s">
        <v>116</v>
      </c>
      <c r="Q16" s="11">
        <v>111671.75593374997</v>
      </c>
      <c r="R16" s="22">
        <f t="shared" si="1"/>
        <v>128.21116485796097</v>
      </c>
      <c r="S16" s="22">
        <f t="shared" si="2"/>
        <v>5.6108082669060577</v>
      </c>
      <c r="T16" s="22">
        <f t="shared" si="3"/>
        <v>6.3725379264402413</v>
      </c>
      <c r="U16" s="22">
        <f t="shared" si="4"/>
        <v>0.31862689632201213</v>
      </c>
      <c r="V16" s="22">
        <f t="shared" si="5"/>
        <v>30.307304221202184</v>
      </c>
      <c r="W16" s="22">
        <f t="shared" si="6"/>
        <v>1.5183959414822294</v>
      </c>
      <c r="X16" s="22">
        <f t="shared" si="7"/>
        <v>5.3399061832050823</v>
      </c>
      <c r="Y16" s="22">
        <f t="shared" si="8"/>
        <v>2.2267408783965186</v>
      </c>
      <c r="Z16" s="22">
        <f t="shared" si="9"/>
        <v>41.325040529834475</v>
      </c>
      <c r="AA16" s="22">
        <f t="shared" si="10"/>
        <v>5.1431390664326342</v>
      </c>
      <c r="AB16" s="22">
        <f t="shared" si="11"/>
        <v>211.55595371864294</v>
      </c>
      <c r="AC16" s="22">
        <f t="shared" si="12"/>
        <v>14.817711049539451</v>
      </c>
    </row>
    <row r="17" spans="2:29" x14ac:dyDescent="0.25">
      <c r="B17" s="13" t="s">
        <v>117</v>
      </c>
      <c r="C17" s="41">
        <v>5394038.5499999998</v>
      </c>
      <c r="D17" s="41">
        <v>246357.920293</v>
      </c>
      <c r="E17" s="41">
        <v>353290.67999999993</v>
      </c>
      <c r="F17" s="41">
        <v>17664.534</v>
      </c>
      <c r="G17" s="41">
        <v>1104386.58</v>
      </c>
      <c r="H17" s="41">
        <v>55329.767658000004</v>
      </c>
      <c r="I17" s="41">
        <v>366106.00999999995</v>
      </c>
      <c r="J17" s="41">
        <v>152666.20616999996</v>
      </c>
      <c r="K17" s="41">
        <v>2840212.1700000009</v>
      </c>
      <c r="L17" s="41">
        <v>351817.74650999985</v>
      </c>
      <c r="M17" s="41">
        <v>10058033.99</v>
      </c>
      <c r="N17" s="41">
        <v>823836.1746309998</v>
      </c>
      <c r="O17" s="19">
        <v>4</v>
      </c>
      <c r="P17" s="13" t="s">
        <v>117</v>
      </c>
      <c r="Q17" s="11">
        <v>132371.18093261719</v>
      </c>
      <c r="R17" s="22">
        <f t="shared" si="1"/>
        <v>40.749342205731359</v>
      </c>
      <c r="S17" s="22">
        <f t="shared" si="2"/>
        <v>1.8611144703650193</v>
      </c>
      <c r="T17" s="22">
        <f t="shared" si="3"/>
        <v>2.6689395494616051</v>
      </c>
      <c r="U17" s="22">
        <f t="shared" si="4"/>
        <v>0.13344697747308026</v>
      </c>
      <c r="V17" s="22">
        <f t="shared" si="5"/>
        <v>8.3431043843461801</v>
      </c>
      <c r="W17" s="22">
        <f t="shared" si="6"/>
        <v>0.41798952965574365</v>
      </c>
      <c r="X17" s="22">
        <f t="shared" si="7"/>
        <v>2.7657531452134143</v>
      </c>
      <c r="Y17" s="22">
        <f t="shared" si="8"/>
        <v>1.1533190615539937</v>
      </c>
      <c r="Z17" s="22">
        <f t="shared" si="9"/>
        <v>21.45642389823352</v>
      </c>
      <c r="AA17" s="22">
        <f t="shared" si="10"/>
        <v>2.6578122521177074</v>
      </c>
      <c r="AB17" s="22">
        <f t="shared" si="11"/>
        <v>75.983563182986074</v>
      </c>
      <c r="AC17" s="22">
        <f t="shared" si="12"/>
        <v>6.2236822911655443</v>
      </c>
    </row>
    <row r="18" spans="2:29" x14ac:dyDescent="0.25">
      <c r="B18" s="13" t="s">
        <v>156</v>
      </c>
      <c r="C18" s="41">
        <v>7541548.1600000048</v>
      </c>
      <c r="D18" s="41">
        <v>337032.37515700026</v>
      </c>
      <c r="E18" s="41">
        <v>440775.18000000005</v>
      </c>
      <c r="F18" s="41">
        <v>22038.759000000005</v>
      </c>
      <c r="G18" s="41">
        <v>1517114.3199999998</v>
      </c>
      <c r="H18" s="41">
        <v>76007.427431999997</v>
      </c>
      <c r="I18" s="41">
        <v>339513.73999999993</v>
      </c>
      <c r="J18" s="41">
        <v>141577.22957999996</v>
      </c>
      <c r="K18" s="41">
        <v>2361528.6500000004</v>
      </c>
      <c r="L18" s="41">
        <v>293917.30474999984</v>
      </c>
      <c r="M18" s="41">
        <v>12200480.050000004</v>
      </c>
      <c r="N18" s="41">
        <v>870573.09591899998</v>
      </c>
      <c r="O18" s="19">
        <v>5</v>
      </c>
      <c r="P18" s="13" t="s">
        <v>156</v>
      </c>
      <c r="Q18" s="11">
        <v>36820.01582570748</v>
      </c>
      <c r="R18" s="22">
        <f t="shared" si="1"/>
        <v>204.82196954229846</v>
      </c>
      <c r="S18" s="22">
        <f t="shared" si="2"/>
        <v>9.1535097853403578</v>
      </c>
      <c r="T18" s="22">
        <f t="shared" si="3"/>
        <v>11.971075245770368</v>
      </c>
      <c r="U18" s="22">
        <f t="shared" si="4"/>
        <v>0.59855376228851853</v>
      </c>
      <c r="V18" s="22">
        <f t="shared" si="5"/>
        <v>41.20352167097009</v>
      </c>
      <c r="W18" s="22">
        <f t="shared" si="6"/>
        <v>2.0642964357156015</v>
      </c>
      <c r="X18" s="22">
        <f t="shared" si="7"/>
        <v>9.2209015228872815</v>
      </c>
      <c r="Y18" s="22">
        <f t="shared" si="8"/>
        <v>3.8451159350439963</v>
      </c>
      <c r="Z18" s="22">
        <f t="shared" si="9"/>
        <v>64.137089489005533</v>
      </c>
      <c r="AA18" s="22">
        <f t="shared" si="10"/>
        <v>7.9825415106092601</v>
      </c>
      <c r="AB18" s="22">
        <f t="shared" si="11"/>
        <v>331.3545574709317</v>
      </c>
      <c r="AC18" s="22">
        <f t="shared" si="12"/>
        <v>23.644017428997731</v>
      </c>
    </row>
    <row r="19" spans="2:29" x14ac:dyDescent="0.25">
      <c r="B19" s="13" t="s">
        <v>157</v>
      </c>
      <c r="C19" s="41">
        <v>5051886.8999999994</v>
      </c>
      <c r="D19" s="41">
        <v>221097.53164499995</v>
      </c>
      <c r="E19" s="41">
        <v>306517.59999999998</v>
      </c>
      <c r="F19" s="41">
        <v>15325.879999999997</v>
      </c>
      <c r="G19" s="41">
        <v>1448379.2700000003</v>
      </c>
      <c r="H19" s="41">
        <v>72563.801427000013</v>
      </c>
      <c r="I19" s="41">
        <v>221859.08</v>
      </c>
      <c r="J19" s="41">
        <v>92515.236359999981</v>
      </c>
      <c r="K19" s="41">
        <v>1227786.7100000002</v>
      </c>
      <c r="L19" s="41">
        <v>153102.72652999993</v>
      </c>
      <c r="M19" s="41">
        <v>8256429.5599999996</v>
      </c>
      <c r="N19" s="41">
        <v>554605.17596199992</v>
      </c>
      <c r="O19" s="19">
        <v>6</v>
      </c>
      <c r="P19" s="13" t="s">
        <v>157</v>
      </c>
      <c r="Q19" s="11">
        <v>54579.269764082543</v>
      </c>
      <c r="R19" s="22">
        <f t="shared" si="1"/>
        <v>92.560543991091265</v>
      </c>
      <c r="S19" s="22">
        <f t="shared" si="2"/>
        <v>4.0509433819962819</v>
      </c>
      <c r="T19" s="22">
        <f t="shared" si="3"/>
        <v>5.6160077136413555</v>
      </c>
      <c r="U19" s="22">
        <f t="shared" si="4"/>
        <v>0.28080038568206778</v>
      </c>
      <c r="V19" s="22">
        <f t="shared" si="5"/>
        <v>26.537168347260444</v>
      </c>
      <c r="W19" s="22">
        <f t="shared" si="6"/>
        <v>1.3295121341977483</v>
      </c>
      <c r="X19" s="22">
        <f t="shared" si="7"/>
        <v>4.0648964516927402</v>
      </c>
      <c r="Y19" s="22">
        <f t="shared" si="8"/>
        <v>1.6950618203558725</v>
      </c>
      <c r="Z19" s="22">
        <f t="shared" si="9"/>
        <v>22.495477042970268</v>
      </c>
      <c r="AA19" s="22">
        <f t="shared" si="10"/>
        <v>2.8051442826513151</v>
      </c>
      <c r="AB19" s="22">
        <f t="shared" si="11"/>
        <v>151.27409354665608</v>
      </c>
      <c r="AC19" s="22">
        <f t="shared" si="12"/>
        <v>10.161462004883287</v>
      </c>
    </row>
    <row r="20" spans="2:29" x14ac:dyDescent="0.25">
      <c r="B20" s="13" t="s">
        <v>118</v>
      </c>
      <c r="C20" s="41">
        <v>6105488.9099999983</v>
      </c>
      <c r="D20" s="41">
        <v>283382.34963900002</v>
      </c>
      <c r="E20" s="41">
        <v>323962.70999999996</v>
      </c>
      <c r="F20" s="41">
        <v>16198.135499999999</v>
      </c>
      <c r="G20" s="41">
        <v>492042.23999999999</v>
      </c>
      <c r="H20" s="41">
        <v>24651.316224000002</v>
      </c>
      <c r="I20" s="41">
        <v>525756.36000000022</v>
      </c>
      <c r="J20" s="41">
        <v>219240.40212000004</v>
      </c>
      <c r="K20" s="41">
        <v>4753904.0000000009</v>
      </c>
      <c r="L20" s="41">
        <v>587151.69807999965</v>
      </c>
      <c r="M20" s="41">
        <v>12201154.219999999</v>
      </c>
      <c r="N20" s="41">
        <v>1130623.9015629997</v>
      </c>
      <c r="O20" s="19">
        <v>7</v>
      </c>
      <c r="P20" s="13" t="s">
        <v>118</v>
      </c>
      <c r="Q20" s="11">
        <v>107842.55906372071</v>
      </c>
      <c r="R20" s="22">
        <f t="shared" si="1"/>
        <v>56.614837064395523</v>
      </c>
      <c r="S20" s="22">
        <f t="shared" si="2"/>
        <v>2.6277413305034658</v>
      </c>
      <c r="T20" s="22">
        <f t="shared" si="3"/>
        <v>3.0040339622187635</v>
      </c>
      <c r="U20" s="22">
        <f t="shared" si="4"/>
        <v>0.1502016981109382</v>
      </c>
      <c r="V20" s="22">
        <f t="shared" si="5"/>
        <v>4.5625979601362019</v>
      </c>
      <c r="W20" s="22">
        <f t="shared" si="6"/>
        <v>0.22858615780282374</v>
      </c>
      <c r="X20" s="22">
        <f t="shared" si="7"/>
        <v>4.8752214762387798</v>
      </c>
      <c r="Y20" s="22">
        <f t="shared" si="8"/>
        <v>2.0329673555915706</v>
      </c>
      <c r="Z20" s="22">
        <f t="shared" si="9"/>
        <v>44.081891613783682</v>
      </c>
      <c r="AA20" s="22">
        <f t="shared" si="10"/>
        <v>5.4445267543500204</v>
      </c>
      <c r="AB20" s="22">
        <f t="shared" si="11"/>
        <v>113.13858207677295</v>
      </c>
      <c r="AC20" s="22">
        <f t="shared" si="12"/>
        <v>10.484023296358819</v>
      </c>
    </row>
    <row r="21" spans="2:29" x14ac:dyDescent="0.25">
      <c r="B21" s="13" t="s">
        <v>149</v>
      </c>
      <c r="C21" s="41">
        <v>2340307.84</v>
      </c>
      <c r="D21" s="41">
        <v>100387.02534600001</v>
      </c>
      <c r="E21" s="41">
        <v>106550.65</v>
      </c>
      <c r="F21" s="41">
        <v>5327.5325000000003</v>
      </c>
      <c r="G21" s="41">
        <v>513091.02</v>
      </c>
      <c r="H21" s="41">
        <v>25705.860101999999</v>
      </c>
      <c r="I21" s="41">
        <v>84185.400000000009</v>
      </c>
      <c r="J21" s="41">
        <v>35105.311799999996</v>
      </c>
      <c r="K21" s="41">
        <v>524764.53</v>
      </c>
      <c r="L21" s="41">
        <v>65689.358389999965</v>
      </c>
      <c r="M21" s="41">
        <v>3568899.4399999995</v>
      </c>
      <c r="N21" s="41">
        <v>232215.08813799999</v>
      </c>
      <c r="O21" s="19">
        <v>8</v>
      </c>
      <c r="P21" s="13" t="s">
        <v>149</v>
      </c>
      <c r="Q21" s="11">
        <v>14128.150927052095</v>
      </c>
      <c r="R21" s="22">
        <f t="shared" si="1"/>
        <v>165.64855883007729</v>
      </c>
      <c r="S21" s="22">
        <f t="shared" si="2"/>
        <v>7.1054609951669194</v>
      </c>
      <c r="T21" s="22">
        <f t="shared" si="3"/>
        <v>7.5417264828322645</v>
      </c>
      <c r="U21" s="22">
        <f t="shared" si="4"/>
        <v>0.37708632414161325</v>
      </c>
      <c r="V21" s="22">
        <f t="shared" si="5"/>
        <v>36.316926585031808</v>
      </c>
      <c r="W21" s="22">
        <f t="shared" si="6"/>
        <v>1.8194780219100934</v>
      </c>
      <c r="X21" s="22">
        <f t="shared" si="7"/>
        <v>5.9586990848749162</v>
      </c>
      <c r="Y21" s="22">
        <f t="shared" si="8"/>
        <v>2.4847775183928391</v>
      </c>
      <c r="Z21" s="22">
        <f t="shared" si="9"/>
        <v>37.14318545360377</v>
      </c>
      <c r="AA21" s="22">
        <f t="shared" si="10"/>
        <v>4.6495368522868947</v>
      </c>
      <c r="AB21" s="22">
        <f t="shared" si="11"/>
        <v>252.60909643642003</v>
      </c>
      <c r="AC21" s="22">
        <f t="shared" si="12"/>
        <v>16.436339711898363</v>
      </c>
    </row>
    <row r="22" spans="2:29" x14ac:dyDescent="0.25">
      <c r="B22" s="13" t="s">
        <v>119</v>
      </c>
      <c r="C22" s="41">
        <v>8897469.1300000027</v>
      </c>
      <c r="D22" s="41">
        <v>415562.66299300012</v>
      </c>
      <c r="E22" s="41">
        <v>590152.34000000008</v>
      </c>
      <c r="F22" s="41">
        <v>29507.617000000002</v>
      </c>
      <c r="G22" s="41">
        <v>889335.73</v>
      </c>
      <c r="H22" s="41">
        <v>44555.720073000004</v>
      </c>
      <c r="I22" s="41">
        <v>923890.86000000057</v>
      </c>
      <c r="J22" s="41">
        <v>385262.48862000019</v>
      </c>
      <c r="K22" s="41">
        <v>8778830.6099999994</v>
      </c>
      <c r="L22" s="41">
        <v>1084084.1410299991</v>
      </c>
      <c r="M22" s="41">
        <v>20079678.670000002</v>
      </c>
      <c r="N22" s="41">
        <v>1958972.6297159996</v>
      </c>
      <c r="O22" s="19">
        <v>9</v>
      </c>
      <c r="P22" s="13" t="s">
        <v>119</v>
      </c>
      <c r="Q22" s="11">
        <v>185016.66334533691</v>
      </c>
      <c r="R22" s="22">
        <f t="shared" si="1"/>
        <v>48.0900961520029</v>
      </c>
      <c r="S22" s="22">
        <f t="shared" si="2"/>
        <v>2.2460823553894977</v>
      </c>
      <c r="T22" s="22">
        <f t="shared" si="3"/>
        <v>3.1897253432706769</v>
      </c>
      <c r="U22" s="22">
        <f t="shared" si="4"/>
        <v>0.15948626716353384</v>
      </c>
      <c r="V22" s="22">
        <f t="shared" si="5"/>
        <v>4.8067872045667528</v>
      </c>
      <c r="W22" s="22">
        <f t="shared" si="6"/>
        <v>0.24082003894879433</v>
      </c>
      <c r="X22" s="22">
        <f t="shared" si="7"/>
        <v>4.9935548684906381</v>
      </c>
      <c r="Y22" s="22">
        <f t="shared" si="8"/>
        <v>2.0823123801605958</v>
      </c>
      <c r="Z22" s="22">
        <f t="shared" si="9"/>
        <v>47.448864611800694</v>
      </c>
      <c r="AA22" s="22">
        <f t="shared" si="10"/>
        <v>5.8593865083737713</v>
      </c>
      <c r="AB22" s="22">
        <f t="shared" si="11"/>
        <v>108.52902818013166</v>
      </c>
      <c r="AC22" s="22">
        <f t="shared" si="12"/>
        <v>10.588087550036194</v>
      </c>
    </row>
    <row r="23" spans="2:29" x14ac:dyDescent="0.25">
      <c r="B23" s="13" t="s">
        <v>120</v>
      </c>
      <c r="C23" s="41">
        <v>7302798.5200000005</v>
      </c>
      <c r="D23" s="41">
        <v>337314.39985800005</v>
      </c>
      <c r="E23" s="41">
        <v>332670.09000000003</v>
      </c>
      <c r="F23" s="41">
        <v>16633.504500000003</v>
      </c>
      <c r="G23" s="41">
        <v>1441425.6099999999</v>
      </c>
      <c r="H23" s="41">
        <v>72215.423060999994</v>
      </c>
      <c r="I23" s="41">
        <v>808446.97000000009</v>
      </c>
      <c r="J23" s="41">
        <v>337122.38648999995</v>
      </c>
      <c r="K23" s="41">
        <v>4852484.01</v>
      </c>
      <c r="L23" s="41">
        <v>600238.36162999971</v>
      </c>
      <c r="M23" s="41">
        <v>14737825.200000001</v>
      </c>
      <c r="N23" s="41">
        <v>1363524.0755389996</v>
      </c>
      <c r="O23" s="19">
        <v>10</v>
      </c>
      <c r="P23" s="13" t="s">
        <v>120</v>
      </c>
      <c r="Q23" s="11">
        <v>211523.57143478392</v>
      </c>
      <c r="R23" s="22">
        <f t="shared" si="1"/>
        <v>34.524750459083322</v>
      </c>
      <c r="S23" s="22">
        <f t="shared" si="2"/>
        <v>1.5946894124846953</v>
      </c>
      <c r="T23" s="22">
        <f t="shared" si="3"/>
        <v>1.5727329476496075</v>
      </c>
      <c r="U23" s="22">
        <f t="shared" si="4"/>
        <v>7.8636647382480385E-2</v>
      </c>
      <c r="V23" s="22">
        <f t="shared" si="5"/>
        <v>6.8144916437571323</v>
      </c>
      <c r="W23" s="22">
        <f t="shared" si="6"/>
        <v>0.3414060313522323</v>
      </c>
      <c r="X23" s="22">
        <f t="shared" si="7"/>
        <v>3.8220183429970929</v>
      </c>
      <c r="Y23" s="22">
        <f t="shared" si="8"/>
        <v>1.5937816490297874</v>
      </c>
      <c r="Z23" s="22">
        <f t="shared" si="9"/>
        <v>22.940630101341199</v>
      </c>
      <c r="AA23" s="22">
        <f t="shared" si="10"/>
        <v>2.8376901806192447</v>
      </c>
      <c r="AB23" s="22">
        <f t="shared" si="11"/>
        <v>69.674623494828367</v>
      </c>
      <c r="AC23" s="22">
        <f t="shared" si="12"/>
        <v>6.4462039208684399</v>
      </c>
    </row>
    <row r="24" spans="2:29" x14ac:dyDescent="0.25">
      <c r="B24" s="13" t="s">
        <v>158</v>
      </c>
      <c r="C24" s="41">
        <v>1125869.3800000001</v>
      </c>
      <c r="D24" s="41">
        <v>47204.584787999993</v>
      </c>
      <c r="E24" s="41">
        <v>26423.120000000003</v>
      </c>
      <c r="F24" s="41">
        <v>1321.1560000000004</v>
      </c>
      <c r="G24" s="41">
        <v>124459.72</v>
      </c>
      <c r="H24" s="41">
        <v>6235.4319719999994</v>
      </c>
      <c r="I24" s="41">
        <v>19151.200000000004</v>
      </c>
      <c r="J24" s="41">
        <v>7986.0503999999992</v>
      </c>
      <c r="K24" s="41">
        <v>95679.9</v>
      </c>
      <c r="L24" s="41">
        <v>12078.901299999996</v>
      </c>
      <c r="M24" s="41">
        <v>1391583.32</v>
      </c>
      <c r="N24" s="41">
        <v>74826.124459999992</v>
      </c>
      <c r="O24" s="19">
        <v>11</v>
      </c>
      <c r="P24" s="13" t="s">
        <v>158</v>
      </c>
      <c r="Q24" s="11">
        <v>6113.9683349609377</v>
      </c>
      <c r="R24" s="22">
        <f t="shared" si="1"/>
        <v>184.1470740962209</v>
      </c>
      <c r="S24" s="22">
        <f t="shared" si="2"/>
        <v>7.7207767855247784</v>
      </c>
      <c r="T24" s="22">
        <f t="shared" si="3"/>
        <v>4.3217626510930929</v>
      </c>
      <c r="U24" s="22">
        <f t="shared" si="4"/>
        <v>0.21608813255465467</v>
      </c>
      <c r="V24" s="22">
        <f t="shared" si="5"/>
        <v>20.356618350198762</v>
      </c>
      <c r="W24" s="22">
        <f t="shared" si="6"/>
        <v>1.0198665793449579</v>
      </c>
      <c r="X24" s="22">
        <f t="shared" si="7"/>
        <v>3.1323682019236956</v>
      </c>
      <c r="Y24" s="22">
        <f t="shared" si="8"/>
        <v>1.3061975402021806</v>
      </c>
      <c r="Z24" s="22">
        <f t="shared" si="9"/>
        <v>15.649394101844216</v>
      </c>
      <c r="AA24" s="22">
        <f t="shared" si="10"/>
        <v>1.9756237910049903</v>
      </c>
      <c r="AB24" s="22">
        <f t="shared" si="11"/>
        <v>227.60721740128065</v>
      </c>
      <c r="AC24" s="22">
        <f t="shared" si="12"/>
        <v>12.238552828631564</v>
      </c>
    </row>
    <row r="25" spans="2:29" x14ac:dyDescent="0.25">
      <c r="B25" s="13" t="s">
        <v>159</v>
      </c>
      <c r="C25" s="41">
        <v>9349222.370000001</v>
      </c>
      <c r="D25" s="41">
        <v>396487.62545299996</v>
      </c>
      <c r="E25" s="41">
        <v>360717.70999999996</v>
      </c>
      <c r="F25" s="41">
        <v>18035.8855</v>
      </c>
      <c r="G25" s="41">
        <v>1955393.31</v>
      </c>
      <c r="H25" s="41">
        <v>97965.20483100001</v>
      </c>
      <c r="I25" s="41">
        <v>287158.21999999997</v>
      </c>
      <c r="J25" s="41">
        <v>119744.97773999997</v>
      </c>
      <c r="K25" s="41">
        <v>1988467.84</v>
      </c>
      <c r="L25" s="41">
        <v>248489.71151999984</v>
      </c>
      <c r="M25" s="41">
        <v>13940959.450000003</v>
      </c>
      <c r="N25" s="41">
        <v>880723.40504399966</v>
      </c>
      <c r="O25" s="19">
        <v>12</v>
      </c>
      <c r="P25" s="13" t="s">
        <v>159</v>
      </c>
      <c r="Q25" s="11">
        <v>37724.11264456786</v>
      </c>
      <c r="R25" s="22">
        <f t="shared" si="1"/>
        <v>247.83147209020584</v>
      </c>
      <c r="S25" s="22">
        <f t="shared" si="2"/>
        <v>10.510190900675639</v>
      </c>
      <c r="T25" s="22">
        <f t="shared" si="3"/>
        <v>9.5619932375517926</v>
      </c>
      <c r="U25" s="22">
        <f t="shared" si="4"/>
        <v>0.47809966187758973</v>
      </c>
      <c r="V25" s="22">
        <f t="shared" si="5"/>
        <v>51.834043875955018</v>
      </c>
      <c r="W25" s="22">
        <f t="shared" si="6"/>
        <v>2.5968855981853469</v>
      </c>
      <c r="X25" s="22">
        <f t="shared" si="7"/>
        <v>7.6120602943154916</v>
      </c>
      <c r="Y25" s="22">
        <f t="shared" si="8"/>
        <v>3.1742291427295592</v>
      </c>
      <c r="Z25" s="22">
        <f t="shared" si="9"/>
        <v>52.710791602578155</v>
      </c>
      <c r="AA25" s="22">
        <f t="shared" si="10"/>
        <v>6.5870260186433169</v>
      </c>
      <c r="AB25" s="22">
        <f t="shared" si="11"/>
        <v>369.55036110060638</v>
      </c>
      <c r="AC25" s="22">
        <f t="shared" si="12"/>
        <v>23.346431322111449</v>
      </c>
    </row>
    <row r="26" spans="2:29" x14ac:dyDescent="0.25">
      <c r="B26" s="13" t="s">
        <v>160</v>
      </c>
      <c r="C26" s="41">
        <v>8815366.7200000025</v>
      </c>
      <c r="D26" s="41">
        <v>393968.69886500004</v>
      </c>
      <c r="E26" s="41">
        <v>656973.71</v>
      </c>
      <c r="F26" s="41">
        <v>32848.6855</v>
      </c>
      <c r="G26" s="41">
        <v>2915423.8699999996</v>
      </c>
      <c r="H26" s="41">
        <v>146062.73588699999</v>
      </c>
      <c r="I26" s="41">
        <v>620496.82000000007</v>
      </c>
      <c r="J26" s="41">
        <v>258747.17393999995</v>
      </c>
      <c r="K26" s="41">
        <v>2967554.87</v>
      </c>
      <c r="L26" s="41">
        <v>369417.03980999987</v>
      </c>
      <c r="M26" s="41">
        <v>15975815.990000002</v>
      </c>
      <c r="N26" s="41">
        <v>1201044.3340019998</v>
      </c>
      <c r="O26" s="19">
        <v>13</v>
      </c>
      <c r="P26" s="13" t="s">
        <v>160</v>
      </c>
      <c r="Q26" s="11">
        <v>117674.66171489956</v>
      </c>
      <c r="R26" s="22">
        <f t="shared" si="1"/>
        <v>74.913040679545304</v>
      </c>
      <c r="S26" s="22">
        <f t="shared" si="2"/>
        <v>3.3479484293696262</v>
      </c>
      <c r="T26" s="22">
        <f t="shared" si="3"/>
        <v>5.5829666338171107</v>
      </c>
      <c r="U26" s="22">
        <f t="shared" si="4"/>
        <v>0.27914833169085551</v>
      </c>
      <c r="V26" s="22">
        <f t="shared" si="5"/>
        <v>24.775290003071738</v>
      </c>
      <c r="W26" s="22">
        <f t="shared" si="6"/>
        <v>1.2412420291538941</v>
      </c>
      <c r="X26" s="22">
        <f t="shared" si="7"/>
        <v>5.272985797939497</v>
      </c>
      <c r="Y26" s="22">
        <f t="shared" si="8"/>
        <v>2.1988350777407697</v>
      </c>
      <c r="Z26" s="22">
        <f t="shared" si="9"/>
        <v>25.218299562141496</v>
      </c>
      <c r="AA26" s="22">
        <f t="shared" si="10"/>
        <v>3.1393082795089571</v>
      </c>
      <c r="AB26" s="22">
        <f t="shared" si="11"/>
        <v>135.76258267651514</v>
      </c>
      <c r="AC26" s="22">
        <f t="shared" si="12"/>
        <v>10.206482147464103</v>
      </c>
    </row>
    <row r="27" spans="2:29" x14ac:dyDescent="0.25">
      <c r="B27" s="13" t="s">
        <v>121</v>
      </c>
      <c r="C27" s="41">
        <v>21589904.790000003</v>
      </c>
      <c r="D27" s="41">
        <v>986002.21377500019</v>
      </c>
      <c r="E27" s="41">
        <v>1281838.8899999997</v>
      </c>
      <c r="F27" s="41">
        <v>64091.944499999991</v>
      </c>
      <c r="G27" s="41">
        <v>6121035.0899999999</v>
      </c>
      <c r="H27" s="41">
        <v>306663.85800899996</v>
      </c>
      <c r="I27" s="41">
        <v>1948723.6199999996</v>
      </c>
      <c r="J27" s="41">
        <v>812617.74953999976</v>
      </c>
      <c r="K27" s="41">
        <v>7173773.6899999985</v>
      </c>
      <c r="L27" s="41">
        <v>891947.33026999945</v>
      </c>
      <c r="M27" s="41">
        <v>38115276.080000006</v>
      </c>
      <c r="N27" s="41">
        <v>3061323.0960939992</v>
      </c>
      <c r="O27" s="19">
        <v>14</v>
      </c>
      <c r="P27" s="13" t="s">
        <v>121</v>
      </c>
      <c r="Q27" s="11">
        <v>364576.63077697752</v>
      </c>
      <c r="R27" s="22">
        <f t="shared" si="1"/>
        <v>59.219113260189175</v>
      </c>
      <c r="S27" s="22">
        <f t="shared" si="2"/>
        <v>2.7045129351095665</v>
      </c>
      <c r="T27" s="22">
        <f t="shared" si="3"/>
        <v>3.515965593483525</v>
      </c>
      <c r="U27" s="22">
        <f t="shared" si="4"/>
        <v>0.17579827967417627</v>
      </c>
      <c r="V27" s="22">
        <f t="shared" si="5"/>
        <v>16.789433477826012</v>
      </c>
      <c r="W27" s="22">
        <f t="shared" si="6"/>
        <v>0.84115061723908313</v>
      </c>
      <c r="X27" s="22">
        <f t="shared" si="7"/>
        <v>5.3451687669802741</v>
      </c>
      <c r="Y27" s="22">
        <f t="shared" si="8"/>
        <v>2.2289353758307739</v>
      </c>
      <c r="Z27" s="22">
        <f t="shared" si="9"/>
        <v>19.676998151832752</v>
      </c>
      <c r="AA27" s="22">
        <f t="shared" si="10"/>
        <v>2.4465290832522681</v>
      </c>
      <c r="AB27" s="22">
        <f t="shared" si="11"/>
        <v>104.54667925031175</v>
      </c>
      <c r="AC27" s="22">
        <f t="shared" si="12"/>
        <v>8.3969262911058671</v>
      </c>
    </row>
    <row r="28" spans="2:29" x14ac:dyDescent="0.25">
      <c r="B28" s="13" t="s">
        <v>161</v>
      </c>
      <c r="C28" s="41">
        <v>2029869.1</v>
      </c>
      <c r="D28" s="41">
        <v>87046.719939000002</v>
      </c>
      <c r="E28" s="41">
        <v>87759.44</v>
      </c>
      <c r="F28" s="41">
        <v>4387.9719999999998</v>
      </c>
      <c r="G28" s="41">
        <v>412550.34</v>
      </c>
      <c r="H28" s="41">
        <v>20668.772034000001</v>
      </c>
      <c r="I28" s="41">
        <v>63632.81</v>
      </c>
      <c r="J28" s="41">
        <v>26534.881769999996</v>
      </c>
      <c r="K28" s="41">
        <v>384038.04999999993</v>
      </c>
      <c r="L28" s="41">
        <v>48358.861349999985</v>
      </c>
      <c r="M28" s="41">
        <v>2977849.7399999998</v>
      </c>
      <c r="N28" s="41">
        <v>186997.207093</v>
      </c>
      <c r="O28" s="19">
        <v>15</v>
      </c>
      <c r="P28" s="13" t="s">
        <v>161</v>
      </c>
      <c r="Q28" s="11">
        <v>13319.311201089238</v>
      </c>
      <c r="R28" s="22">
        <f t="shared" si="1"/>
        <v>152.40045595105548</v>
      </c>
      <c r="S28" s="22">
        <f t="shared" si="2"/>
        <v>6.5353769894558376</v>
      </c>
      <c r="T28" s="22">
        <f t="shared" si="3"/>
        <v>6.5888872686466797</v>
      </c>
      <c r="U28" s="22">
        <f t="shared" si="4"/>
        <v>0.32944436343233396</v>
      </c>
      <c r="V28" s="22">
        <f t="shared" si="5"/>
        <v>30.973849455988546</v>
      </c>
      <c r="W28" s="22">
        <f t="shared" si="6"/>
        <v>1.551789857745026</v>
      </c>
      <c r="X28" s="22">
        <f t="shared" si="7"/>
        <v>4.7774850395263817</v>
      </c>
      <c r="Y28" s="22">
        <f t="shared" si="8"/>
        <v>1.9922112614825009</v>
      </c>
      <c r="Z28" s="22">
        <f t="shared" si="9"/>
        <v>28.833176445985714</v>
      </c>
      <c r="AA28" s="22">
        <f t="shared" si="10"/>
        <v>3.6307328975123916</v>
      </c>
      <c r="AB28" s="22">
        <f t="shared" si="11"/>
        <v>223.57385416120277</v>
      </c>
      <c r="AC28" s="22">
        <f t="shared" si="12"/>
        <v>14.039555369628092</v>
      </c>
    </row>
    <row r="29" spans="2:29" x14ac:dyDescent="0.25">
      <c r="B29" s="13" t="s">
        <v>162</v>
      </c>
      <c r="C29" s="41">
        <v>6974295.7400000021</v>
      </c>
      <c r="D29" s="41">
        <v>315055.2807130001</v>
      </c>
      <c r="E29" s="41">
        <v>542194.57999999996</v>
      </c>
      <c r="F29" s="41">
        <v>27109.728999999999</v>
      </c>
      <c r="G29" s="41">
        <v>881062.85</v>
      </c>
      <c r="H29" s="41">
        <v>44141.248785000003</v>
      </c>
      <c r="I29" s="41">
        <v>143953.87</v>
      </c>
      <c r="J29" s="41">
        <v>60028.763789999983</v>
      </c>
      <c r="K29" s="41">
        <v>3229066.7699999996</v>
      </c>
      <c r="L29" s="41">
        <v>398954.40550999972</v>
      </c>
      <c r="M29" s="41">
        <v>11770573.810000001</v>
      </c>
      <c r="N29" s="41">
        <v>845289.42779799982</v>
      </c>
      <c r="O29" s="19">
        <v>16</v>
      </c>
      <c r="P29" s="13" t="s">
        <v>162</v>
      </c>
      <c r="Q29" s="11">
        <v>21571.443165416735</v>
      </c>
      <c r="R29" s="22">
        <f t="shared" si="1"/>
        <v>323.31150431238507</v>
      </c>
      <c r="S29" s="22">
        <f t="shared" si="2"/>
        <v>14.605201807642414</v>
      </c>
      <c r="T29" s="22">
        <f t="shared" si="3"/>
        <v>25.134831074688805</v>
      </c>
      <c r="U29" s="22">
        <f t="shared" si="4"/>
        <v>1.2567415537344402</v>
      </c>
      <c r="V29" s="22">
        <f t="shared" si="5"/>
        <v>40.843945546143011</v>
      </c>
      <c r="W29" s="22">
        <f t="shared" si="6"/>
        <v>2.0462816718617653</v>
      </c>
      <c r="X29" s="22">
        <f t="shared" si="7"/>
        <v>6.6733536971131517</v>
      </c>
      <c r="Y29" s="22">
        <f t="shared" si="8"/>
        <v>2.7827884916961834</v>
      </c>
      <c r="Z29" s="22">
        <f t="shared" si="9"/>
        <v>149.69173574704675</v>
      </c>
      <c r="AA29" s="22">
        <f t="shared" si="10"/>
        <v>18.494562577509978</v>
      </c>
      <c r="AB29" s="22">
        <f t="shared" si="11"/>
        <v>545.6553703773767</v>
      </c>
      <c r="AC29" s="22">
        <f t="shared" si="12"/>
        <v>39.185576102444784</v>
      </c>
    </row>
    <row r="30" spans="2:29" x14ac:dyDescent="0.25">
      <c r="B30" s="13" t="s">
        <v>163</v>
      </c>
      <c r="C30" s="41">
        <v>2558340.67</v>
      </c>
      <c r="D30" s="41">
        <v>111304.22838099999</v>
      </c>
      <c r="E30" s="41">
        <v>96439.659999999989</v>
      </c>
      <c r="F30" s="41">
        <v>4821.9830000000002</v>
      </c>
      <c r="G30" s="41">
        <v>625777.14999999991</v>
      </c>
      <c r="H30" s="41">
        <v>31351.435214999998</v>
      </c>
      <c r="I30" s="41">
        <v>86685.2</v>
      </c>
      <c r="J30" s="41">
        <v>36147.728399999993</v>
      </c>
      <c r="K30" s="41">
        <v>430586.56</v>
      </c>
      <c r="L30" s="41">
        <v>56168.012479999983</v>
      </c>
      <c r="M30" s="41">
        <v>3797829.24</v>
      </c>
      <c r="N30" s="41">
        <v>239793.38747599997</v>
      </c>
      <c r="O30" s="19">
        <v>17</v>
      </c>
      <c r="P30" s="13" t="s">
        <v>163</v>
      </c>
      <c r="Q30" s="11">
        <v>15894.777847030504</v>
      </c>
      <c r="R30" s="22">
        <f t="shared" si="1"/>
        <v>160.95479248726679</v>
      </c>
      <c r="S30" s="22">
        <f t="shared" si="2"/>
        <v>7.0025658396851442</v>
      </c>
      <c r="T30" s="22">
        <f t="shared" si="3"/>
        <v>6.0673801753081467</v>
      </c>
      <c r="U30" s="22">
        <f t="shared" si="4"/>
        <v>0.3033690087654074</v>
      </c>
      <c r="V30" s="22">
        <f t="shared" si="5"/>
        <v>39.369984030126531</v>
      </c>
      <c r="W30" s="22">
        <f t="shared" si="6"/>
        <v>1.9724361999093394</v>
      </c>
      <c r="X30" s="22">
        <f t="shared" si="7"/>
        <v>5.453690566439386</v>
      </c>
      <c r="Y30" s="22">
        <f t="shared" si="8"/>
        <v>2.2741889662052235</v>
      </c>
      <c r="Z30" s="22">
        <f t="shared" si="9"/>
        <v>27.089813028147674</v>
      </c>
      <c r="AA30" s="22">
        <f t="shared" si="10"/>
        <v>3.5337400132643824</v>
      </c>
      <c r="AB30" s="22">
        <f t="shared" si="11"/>
        <v>238.93566028728856</v>
      </c>
      <c r="AC30" s="22">
        <f t="shared" si="12"/>
        <v>15.086300027829498</v>
      </c>
    </row>
    <row r="31" spans="2:29" x14ac:dyDescent="0.25">
      <c r="B31" s="13" t="s">
        <v>122</v>
      </c>
      <c r="C31" s="41">
        <v>11177285.419999992</v>
      </c>
      <c r="D31" s="41">
        <v>520060.16341399972</v>
      </c>
      <c r="E31" s="41">
        <v>584943.43999999994</v>
      </c>
      <c r="F31" s="41">
        <v>29247.171999999999</v>
      </c>
      <c r="G31" s="41">
        <v>1110538.6200000001</v>
      </c>
      <c r="H31" s="41">
        <v>55637.984861999998</v>
      </c>
      <c r="I31" s="41">
        <v>1015816.5700000001</v>
      </c>
      <c r="J31" s="41">
        <v>423595.50968999998</v>
      </c>
      <c r="K31" s="41">
        <v>4844672.1399999978</v>
      </c>
      <c r="L31" s="41">
        <v>599576.92577999947</v>
      </c>
      <c r="M31" s="41">
        <v>18733256.18999999</v>
      </c>
      <c r="N31" s="41">
        <v>1628117.755745999</v>
      </c>
      <c r="O31" s="19">
        <v>18</v>
      </c>
      <c r="P31" s="13" t="s">
        <v>122</v>
      </c>
      <c r="Q31" s="11">
        <v>166267.08565063478</v>
      </c>
      <c r="R31" s="22">
        <f t="shared" si="1"/>
        <v>67.224883242892872</v>
      </c>
      <c r="S31" s="22">
        <f t="shared" si="2"/>
        <v>3.1278599812999985</v>
      </c>
      <c r="T31" s="22">
        <f t="shared" si="3"/>
        <v>3.518095224385541</v>
      </c>
      <c r="U31" s="22">
        <f t="shared" si="4"/>
        <v>0.17590476121927706</v>
      </c>
      <c r="V31" s="22">
        <f t="shared" si="5"/>
        <v>6.6792451173017859</v>
      </c>
      <c r="W31" s="22">
        <f t="shared" si="6"/>
        <v>0.33463018037681941</v>
      </c>
      <c r="X31" s="22">
        <f t="shared" si="7"/>
        <v>6.1095469739240107</v>
      </c>
      <c r="Y31" s="22">
        <f t="shared" si="8"/>
        <v>2.5476810881263123</v>
      </c>
      <c r="Z31" s="22">
        <f t="shared" si="9"/>
        <v>29.137890527411802</v>
      </c>
      <c r="AA31" s="22">
        <f t="shared" si="10"/>
        <v>3.6061071464249266</v>
      </c>
      <c r="AB31" s="22">
        <f t="shared" si="11"/>
        <v>112.66966108591602</v>
      </c>
      <c r="AC31" s="22">
        <f t="shared" si="12"/>
        <v>9.792183157447333</v>
      </c>
    </row>
    <row r="32" spans="2:29" x14ac:dyDescent="0.25">
      <c r="B32" s="13" t="s">
        <v>164</v>
      </c>
      <c r="C32" s="41">
        <v>8731856.3600000143</v>
      </c>
      <c r="D32" s="41">
        <v>381658.08738800068</v>
      </c>
      <c r="E32" s="41">
        <v>405493.26000000007</v>
      </c>
      <c r="F32" s="41">
        <v>20274.663000000004</v>
      </c>
      <c r="G32" s="41">
        <v>1713555.9599999995</v>
      </c>
      <c r="H32" s="41">
        <v>85849.153595999975</v>
      </c>
      <c r="I32" s="41">
        <v>323539.58999999997</v>
      </c>
      <c r="J32" s="41">
        <v>134916.00902999999</v>
      </c>
      <c r="K32" s="41">
        <v>2227227.75</v>
      </c>
      <c r="L32" s="41">
        <v>278272.42324999988</v>
      </c>
      <c r="M32" s="41">
        <v>13401672.920000013</v>
      </c>
      <c r="N32" s="41">
        <v>900970.33626400051</v>
      </c>
      <c r="O32" s="19">
        <v>19</v>
      </c>
      <c r="P32" s="13" t="s">
        <v>164</v>
      </c>
      <c r="Q32" s="11">
        <v>47773.180243919342</v>
      </c>
      <c r="R32" s="22">
        <f t="shared" si="1"/>
        <v>182.77737248006261</v>
      </c>
      <c r="S32" s="22">
        <f t="shared" si="2"/>
        <v>7.9889612841208919</v>
      </c>
      <c r="T32" s="22">
        <f t="shared" si="3"/>
        <v>8.4878850001117936</v>
      </c>
      <c r="U32" s="22">
        <f t="shared" si="4"/>
        <v>0.42439425000558972</v>
      </c>
      <c r="V32" s="22">
        <f t="shared" si="5"/>
        <v>35.868576285919424</v>
      </c>
      <c r="W32" s="22">
        <f t="shared" si="6"/>
        <v>1.7970156719245629</v>
      </c>
      <c r="X32" s="22">
        <f t="shared" si="7"/>
        <v>6.7724105522822224</v>
      </c>
      <c r="Y32" s="22">
        <f t="shared" si="8"/>
        <v>2.824095200301687</v>
      </c>
      <c r="Z32" s="22">
        <f t="shared" si="9"/>
        <v>46.620880976067859</v>
      </c>
      <c r="AA32" s="22">
        <f t="shared" si="10"/>
        <v>5.8248670452584932</v>
      </c>
      <c r="AB32" s="22">
        <f t="shared" si="11"/>
        <v>280.52712529444392</v>
      </c>
      <c r="AC32" s="22">
        <f t="shared" si="12"/>
        <v>18.859333451611224</v>
      </c>
    </row>
    <row r="33" spans="2:29" x14ac:dyDescent="0.25">
      <c r="B33" s="13" t="s">
        <v>123</v>
      </c>
      <c r="C33" s="41">
        <v>15525107.969999997</v>
      </c>
      <c r="D33" s="41">
        <v>706514.26373599994</v>
      </c>
      <c r="E33" s="41">
        <v>912971.68</v>
      </c>
      <c r="F33" s="41">
        <v>45648.584000000003</v>
      </c>
      <c r="G33" s="41">
        <v>3861854.1400000006</v>
      </c>
      <c r="H33" s="41">
        <v>193478.89241400003</v>
      </c>
      <c r="I33" s="41">
        <v>1025908.3200000001</v>
      </c>
      <c r="J33" s="41">
        <v>427803.76943999995</v>
      </c>
      <c r="K33" s="41">
        <v>4563646.21</v>
      </c>
      <c r="L33" s="41">
        <v>567212.92014999979</v>
      </c>
      <c r="M33" s="41">
        <v>25889488.32</v>
      </c>
      <c r="N33" s="41">
        <v>1940658.4297399996</v>
      </c>
      <c r="O33" s="19">
        <v>20</v>
      </c>
      <c r="P33" s="13" t="s">
        <v>123</v>
      </c>
      <c r="Q33" s="11">
        <v>144563.30182800294</v>
      </c>
      <c r="R33" s="22">
        <f t="shared" si="1"/>
        <v>107.39314731806073</v>
      </c>
      <c r="S33" s="22">
        <f t="shared" si="2"/>
        <v>4.8872310939368919</v>
      </c>
      <c r="T33" s="22">
        <f t="shared" si="3"/>
        <v>6.3153765060390379</v>
      </c>
      <c r="U33" s="22">
        <f t="shared" si="4"/>
        <v>0.31576882530195188</v>
      </c>
      <c r="V33" s="22">
        <f t="shared" si="5"/>
        <v>26.713931483072503</v>
      </c>
      <c r="W33" s="22">
        <f t="shared" si="6"/>
        <v>1.3383679673019324</v>
      </c>
      <c r="X33" s="22">
        <f t="shared" si="7"/>
        <v>7.0966027133261997</v>
      </c>
      <c r="Y33" s="22">
        <f t="shared" si="8"/>
        <v>2.959283331457025</v>
      </c>
      <c r="Z33" s="22">
        <f t="shared" si="9"/>
        <v>31.568497345402978</v>
      </c>
      <c r="AA33" s="22">
        <f t="shared" si="10"/>
        <v>3.9236300843823604</v>
      </c>
      <c r="AB33" s="22">
        <f t="shared" si="11"/>
        <v>179.08755536590147</v>
      </c>
      <c r="AC33" s="22">
        <f t="shared" si="12"/>
        <v>13.424281302380161</v>
      </c>
    </row>
    <row r="34" spans="2:29" x14ac:dyDescent="0.25">
      <c r="B34" s="13" t="s">
        <v>165</v>
      </c>
      <c r="C34" s="41">
        <v>2189730.87</v>
      </c>
      <c r="D34" s="41">
        <v>90753.896097000019</v>
      </c>
      <c r="E34" s="41">
        <v>65315.770000000004</v>
      </c>
      <c r="F34" s="41">
        <v>3265.7885000000006</v>
      </c>
      <c r="G34" s="41">
        <v>332422.56999999995</v>
      </c>
      <c r="H34" s="41">
        <v>16654.370756999997</v>
      </c>
      <c r="I34" s="41">
        <v>47807.5</v>
      </c>
      <c r="J34" s="41">
        <v>19935.727499999994</v>
      </c>
      <c r="K34" s="41">
        <v>257707.47999999998</v>
      </c>
      <c r="L34" s="41">
        <v>32779.56203999999</v>
      </c>
      <c r="M34" s="41">
        <v>2892984.19</v>
      </c>
      <c r="N34" s="41">
        <v>163389.34489399998</v>
      </c>
      <c r="O34" s="19">
        <v>21</v>
      </c>
      <c r="P34" s="13" t="s">
        <v>165</v>
      </c>
      <c r="Q34" s="11">
        <v>10503.579817592308</v>
      </c>
      <c r="R34" s="22">
        <f t="shared" si="1"/>
        <v>208.47472081208434</v>
      </c>
      <c r="S34" s="22">
        <f t="shared" si="2"/>
        <v>8.6402824249497776</v>
      </c>
      <c r="T34" s="22">
        <f t="shared" si="3"/>
        <v>6.218429443512532</v>
      </c>
      <c r="U34" s="22">
        <f t="shared" si="4"/>
        <v>0.31092147217562666</v>
      </c>
      <c r="V34" s="22">
        <f t="shared" si="5"/>
        <v>31.648502298542994</v>
      </c>
      <c r="W34" s="22">
        <f t="shared" si="6"/>
        <v>1.5855899651570038</v>
      </c>
      <c r="X34" s="22">
        <f t="shared" si="7"/>
        <v>4.5515434575865124</v>
      </c>
      <c r="Y34" s="22">
        <f t="shared" si="8"/>
        <v>1.8979936218135749</v>
      </c>
      <c r="Z34" s="22">
        <f t="shared" si="9"/>
        <v>24.535204613608887</v>
      </c>
      <c r="AA34" s="22">
        <f t="shared" si="10"/>
        <v>3.1207990617730093</v>
      </c>
      <c r="AB34" s="22">
        <f t="shared" si="11"/>
        <v>275.42840062533526</v>
      </c>
      <c r="AC34" s="22">
        <f t="shared" si="12"/>
        <v>15.555586545868991</v>
      </c>
    </row>
    <row r="35" spans="2:29" x14ac:dyDescent="0.25">
      <c r="B35" s="13" t="s">
        <v>124</v>
      </c>
      <c r="C35" s="41">
        <v>5046067.8500000015</v>
      </c>
      <c r="D35" s="41">
        <v>233795.65501200006</v>
      </c>
      <c r="E35" s="41">
        <v>347427.37000000005</v>
      </c>
      <c r="F35" s="41">
        <v>17371.368500000004</v>
      </c>
      <c r="G35" s="41">
        <v>603654.91999999993</v>
      </c>
      <c r="H35" s="41">
        <v>30243.111491999996</v>
      </c>
      <c r="I35" s="41">
        <v>634715.27</v>
      </c>
      <c r="J35" s="41">
        <v>264676.26758999994</v>
      </c>
      <c r="K35" s="41">
        <v>2723122.2199999997</v>
      </c>
      <c r="L35" s="41">
        <v>337022.91433999973</v>
      </c>
      <c r="M35" s="41">
        <v>9354987.6300000027</v>
      </c>
      <c r="N35" s="41">
        <v>883109.31693399977</v>
      </c>
      <c r="O35" s="19">
        <v>22</v>
      </c>
      <c r="P35" s="13" t="s">
        <v>124</v>
      </c>
      <c r="Q35" s="11">
        <v>156819.88024291993</v>
      </c>
      <c r="R35" s="22">
        <f t="shared" si="1"/>
        <v>32.177475471754292</v>
      </c>
      <c r="S35" s="22">
        <f t="shared" si="2"/>
        <v>1.4908546968014627</v>
      </c>
      <c r="T35" s="22">
        <f t="shared" si="3"/>
        <v>2.2154548865987009</v>
      </c>
      <c r="U35" s="22">
        <f t="shared" si="4"/>
        <v>0.11077274432993506</v>
      </c>
      <c r="V35" s="22">
        <f t="shared" si="5"/>
        <v>3.8493520022137222</v>
      </c>
      <c r="W35" s="22">
        <f t="shared" si="6"/>
        <v>0.19285253531090746</v>
      </c>
      <c r="X35" s="22">
        <f t="shared" si="7"/>
        <v>4.047415857076297</v>
      </c>
      <c r="Y35" s="22">
        <f t="shared" si="8"/>
        <v>1.6877724124008155</v>
      </c>
      <c r="Z35" s="22">
        <f t="shared" si="9"/>
        <v>17.364649276493392</v>
      </c>
      <c r="AA35" s="22">
        <f t="shared" si="10"/>
        <v>2.1491083516830805</v>
      </c>
      <c r="AB35" s="22">
        <f t="shared" si="11"/>
        <v>59.65434749413641</v>
      </c>
      <c r="AC35" s="22">
        <f t="shared" si="12"/>
        <v>5.6313607405262012</v>
      </c>
    </row>
    <row r="36" spans="2:29" x14ac:dyDescent="0.25">
      <c r="B36" s="13" t="s">
        <v>166</v>
      </c>
      <c r="C36" s="41">
        <v>2473440.52</v>
      </c>
      <c r="D36" s="41">
        <v>107905.00053200001</v>
      </c>
      <c r="E36" s="41">
        <v>166929.07</v>
      </c>
      <c r="F36" s="41">
        <v>8346.4535000000014</v>
      </c>
      <c r="G36" s="41">
        <v>683128.78</v>
      </c>
      <c r="H36" s="41">
        <v>34224.751877999995</v>
      </c>
      <c r="I36" s="41">
        <v>108757.34999999999</v>
      </c>
      <c r="J36" s="41">
        <v>45351.814949999985</v>
      </c>
      <c r="K36" s="41">
        <v>535607.27000000014</v>
      </c>
      <c r="L36" s="41">
        <v>67698.683409999983</v>
      </c>
      <c r="M36" s="41">
        <v>3967862.99</v>
      </c>
      <c r="N36" s="41">
        <v>263526.70426999999</v>
      </c>
      <c r="O36" s="19">
        <v>23</v>
      </c>
      <c r="P36" s="13" t="s">
        <v>166</v>
      </c>
      <c r="Q36" s="11">
        <v>19617.057545623091</v>
      </c>
      <c r="R36" s="22">
        <f t="shared" si="1"/>
        <v>126.086214216763</v>
      </c>
      <c r="S36" s="22">
        <f t="shared" si="2"/>
        <v>5.5005701176665767</v>
      </c>
      <c r="T36" s="22">
        <f t="shared" si="3"/>
        <v>8.5093837142382647</v>
      </c>
      <c r="U36" s="22">
        <f t="shared" si="4"/>
        <v>0.42546918571191333</v>
      </c>
      <c r="V36" s="22">
        <f t="shared" si="5"/>
        <v>34.823203144062653</v>
      </c>
      <c r="W36" s="22">
        <f t="shared" si="6"/>
        <v>1.7446424775175386</v>
      </c>
      <c r="X36" s="22">
        <f t="shared" si="7"/>
        <v>5.5440195221462076</v>
      </c>
      <c r="Y36" s="22">
        <f t="shared" si="8"/>
        <v>2.3118561407349683</v>
      </c>
      <c r="Z36" s="22">
        <f t="shared" si="9"/>
        <v>27.303140073599035</v>
      </c>
      <c r="AA36" s="22">
        <f t="shared" si="10"/>
        <v>3.4510111036048188</v>
      </c>
      <c r="AB36" s="22">
        <f t="shared" si="11"/>
        <v>202.26596067080916</v>
      </c>
      <c r="AC36" s="22">
        <f t="shared" si="12"/>
        <v>13.433549025235816</v>
      </c>
    </row>
    <row r="37" spans="2:29" x14ac:dyDescent="0.25">
      <c r="B37" s="13" t="s">
        <v>167</v>
      </c>
      <c r="C37" s="41">
        <v>2886311.2399999998</v>
      </c>
      <c r="D37" s="41">
        <v>125320.22223700001</v>
      </c>
      <c r="E37" s="41">
        <v>142860.57</v>
      </c>
      <c r="F37" s="41">
        <v>7143.0285000000013</v>
      </c>
      <c r="G37" s="41">
        <v>586201.18000000005</v>
      </c>
      <c r="H37" s="41">
        <v>29368.679118</v>
      </c>
      <c r="I37" s="41">
        <v>111567.91</v>
      </c>
      <c r="J37" s="41">
        <v>46523.818469999991</v>
      </c>
      <c r="K37" s="41">
        <v>782530.71</v>
      </c>
      <c r="L37" s="41">
        <v>97410.418529999952</v>
      </c>
      <c r="M37" s="41">
        <v>4509471.6099999994</v>
      </c>
      <c r="N37" s="41">
        <v>305766.16685499996</v>
      </c>
      <c r="O37" s="19">
        <v>24</v>
      </c>
      <c r="P37" s="13" t="s">
        <v>167</v>
      </c>
      <c r="Q37" s="11">
        <v>24156.203713226318</v>
      </c>
      <c r="R37" s="22">
        <f t="shared" si="1"/>
        <v>119.48529968803207</v>
      </c>
      <c r="S37" s="22">
        <f t="shared" si="2"/>
        <v>5.1879104732165784</v>
      </c>
      <c r="T37" s="22">
        <f t="shared" si="3"/>
        <v>5.914032341173673</v>
      </c>
      <c r="U37" s="22">
        <f t="shared" si="4"/>
        <v>0.2957016170586837</v>
      </c>
      <c r="V37" s="22">
        <f t="shared" si="5"/>
        <v>24.26710699078248</v>
      </c>
      <c r="W37" s="22">
        <f t="shared" si="6"/>
        <v>1.2157820602382021</v>
      </c>
      <c r="X37" s="22">
        <f t="shared" si="7"/>
        <v>4.6186027955590099</v>
      </c>
      <c r="Y37" s="22">
        <f t="shared" si="8"/>
        <v>1.9259573657481066</v>
      </c>
      <c r="Z37" s="22">
        <f t="shared" si="9"/>
        <v>32.394606341705035</v>
      </c>
      <c r="AA37" s="22">
        <f t="shared" si="10"/>
        <v>4.0325218186773499</v>
      </c>
      <c r="AB37" s="22">
        <f t="shared" si="11"/>
        <v>186.67964815725225</v>
      </c>
      <c r="AC37" s="22">
        <f t="shared" si="12"/>
        <v>12.657873334938921</v>
      </c>
    </row>
    <row r="38" spans="2:29" x14ac:dyDescent="0.25">
      <c r="B38" s="13" t="s">
        <v>125</v>
      </c>
      <c r="C38" s="41">
        <v>17441239.629999999</v>
      </c>
      <c r="D38" s="41">
        <v>760091.21156099986</v>
      </c>
      <c r="E38" s="41">
        <v>849587.89999999991</v>
      </c>
      <c r="F38" s="41">
        <v>42479.39499999999</v>
      </c>
      <c r="G38" s="41">
        <v>3803591.5500000007</v>
      </c>
      <c r="H38" s="41">
        <v>190559.93665500003</v>
      </c>
      <c r="I38" s="41">
        <v>639549.97000000009</v>
      </c>
      <c r="J38" s="41">
        <v>266692.33749000001</v>
      </c>
      <c r="K38" s="41">
        <v>5633621.4499999983</v>
      </c>
      <c r="L38" s="41">
        <v>700557.34466999944</v>
      </c>
      <c r="M38" s="41">
        <v>28367590.499999996</v>
      </c>
      <c r="N38" s="41">
        <v>1960380.2253759992</v>
      </c>
      <c r="O38" s="19">
        <v>25</v>
      </c>
      <c r="P38" s="13" t="s">
        <v>125</v>
      </c>
      <c r="Q38" s="11">
        <v>120246.58286843223</v>
      </c>
      <c r="R38" s="22">
        <f t="shared" si="1"/>
        <v>145.04561555053357</v>
      </c>
      <c r="S38" s="22">
        <f t="shared" si="2"/>
        <v>6.3211044624249606</v>
      </c>
      <c r="T38" s="22">
        <f t="shared" si="3"/>
        <v>7.0653808177615849</v>
      </c>
      <c r="U38" s="22">
        <f t="shared" si="4"/>
        <v>0.3532690408880792</v>
      </c>
      <c r="V38" s="22">
        <f t="shared" si="5"/>
        <v>31.631597832278523</v>
      </c>
      <c r="W38" s="22">
        <f t="shared" si="6"/>
        <v>1.5847430513971539</v>
      </c>
      <c r="X38" s="22">
        <f t="shared" si="7"/>
        <v>5.3186540086528993</v>
      </c>
      <c r="Y38" s="22">
        <f t="shared" si="8"/>
        <v>2.2178787216082587</v>
      </c>
      <c r="Z38" s="22">
        <f t="shared" si="9"/>
        <v>46.850574175268029</v>
      </c>
      <c r="AA38" s="22">
        <f t="shared" si="10"/>
        <v>5.8260062611218988</v>
      </c>
      <c r="AB38" s="22">
        <f t="shared" si="11"/>
        <v>235.9118223844946</v>
      </c>
      <c r="AC38" s="22">
        <f t="shared" si="12"/>
        <v>16.303001537440352</v>
      </c>
    </row>
    <row r="39" spans="2:29" x14ac:dyDescent="0.25">
      <c r="B39" s="13" t="s">
        <v>126</v>
      </c>
      <c r="C39" s="41">
        <v>10022185.890000002</v>
      </c>
      <c r="D39" s="41">
        <v>464087.08586700016</v>
      </c>
      <c r="E39" s="41">
        <v>549544.0199999999</v>
      </c>
      <c r="F39" s="41">
        <v>27477.200999999994</v>
      </c>
      <c r="G39" s="41">
        <v>2133579.8600000003</v>
      </c>
      <c r="H39" s="41">
        <v>106892.350986</v>
      </c>
      <c r="I39" s="41">
        <v>1650176.7599999993</v>
      </c>
      <c r="J39" s="41">
        <v>688123.70891999966</v>
      </c>
      <c r="K39" s="41">
        <v>5631789.9800000004</v>
      </c>
      <c r="L39" s="41">
        <v>695318.65033999982</v>
      </c>
      <c r="M39" s="41">
        <v>19987276.510000005</v>
      </c>
      <c r="N39" s="41">
        <v>1981898.9971129997</v>
      </c>
      <c r="O39" s="19">
        <v>26</v>
      </c>
      <c r="P39" s="13" t="s">
        <v>126</v>
      </c>
      <c r="Q39" s="11">
        <v>171828.69759826659</v>
      </c>
      <c r="R39" s="22">
        <f t="shared" si="1"/>
        <v>58.326612667645023</v>
      </c>
      <c r="S39" s="22">
        <f t="shared" si="2"/>
        <v>2.7008706482314739</v>
      </c>
      <c r="T39" s="22">
        <f t="shared" si="3"/>
        <v>3.1982086093955453</v>
      </c>
      <c r="U39" s="22">
        <f t="shared" si="4"/>
        <v>0.15991043046977726</v>
      </c>
      <c r="V39" s="22">
        <f t="shared" si="5"/>
        <v>12.416900609863692</v>
      </c>
      <c r="W39" s="22">
        <f t="shared" si="6"/>
        <v>0.62208672055417091</v>
      </c>
      <c r="X39" s="22">
        <f t="shared" si="7"/>
        <v>9.6036155954466498</v>
      </c>
      <c r="Y39" s="22">
        <f t="shared" si="8"/>
        <v>4.0047077033012526</v>
      </c>
      <c r="Z39" s="22">
        <f t="shared" si="9"/>
        <v>32.775607676239609</v>
      </c>
      <c r="AA39" s="22">
        <f t="shared" si="10"/>
        <v>4.0465804609987002</v>
      </c>
      <c r="AB39" s="22">
        <f t="shared" si="11"/>
        <v>116.32094515859053</v>
      </c>
      <c r="AC39" s="22">
        <f t="shared" si="12"/>
        <v>11.534155963555374</v>
      </c>
    </row>
    <row r="40" spans="2:29" x14ac:dyDescent="0.25">
      <c r="B40" s="13" t="s">
        <v>127</v>
      </c>
      <c r="C40" s="41">
        <v>39643203.850000001</v>
      </c>
      <c r="D40" s="41">
        <v>1754924.8317250004</v>
      </c>
      <c r="E40" s="41">
        <v>4121161.9900000021</v>
      </c>
      <c r="F40" s="41">
        <v>206058.0995000001</v>
      </c>
      <c r="G40" s="41">
        <v>6068837.6600000039</v>
      </c>
      <c r="H40" s="41">
        <v>304048.76676600019</v>
      </c>
      <c r="I40" s="41">
        <v>1473965.4999999988</v>
      </c>
      <c r="J40" s="41">
        <v>614643.6134999994</v>
      </c>
      <c r="K40" s="41">
        <v>34016452.519999981</v>
      </c>
      <c r="L40" s="41">
        <v>4196614.4871599935</v>
      </c>
      <c r="M40" s="41">
        <v>85323621.519999981</v>
      </c>
      <c r="N40" s="41">
        <v>7076289.798650993</v>
      </c>
      <c r="O40" s="19">
        <v>27</v>
      </c>
      <c r="P40" s="13" t="s">
        <v>127</v>
      </c>
      <c r="Q40" s="11">
        <v>264909.14430455363</v>
      </c>
      <c r="R40" s="22">
        <f t="shared" si="1"/>
        <v>149.64830283255179</v>
      </c>
      <c r="S40" s="22">
        <f t="shared" si="2"/>
        <v>6.6246291207956398</v>
      </c>
      <c r="T40" s="22">
        <f t="shared" si="3"/>
        <v>15.556888384577979</v>
      </c>
      <c r="U40" s="22">
        <f t="shared" si="4"/>
        <v>0.77784441922889891</v>
      </c>
      <c r="V40" s="22">
        <f t="shared" si="5"/>
        <v>22.909128621935924</v>
      </c>
      <c r="W40" s="22">
        <f t="shared" si="6"/>
        <v>1.1477473439589898</v>
      </c>
      <c r="X40" s="22">
        <f t="shared" si="7"/>
        <v>5.5640416032805939</v>
      </c>
      <c r="Y40" s="22">
        <f t="shared" si="8"/>
        <v>2.3202053485680074</v>
      </c>
      <c r="Z40" s="22">
        <f t="shared" si="9"/>
        <v>128.40799667108834</v>
      </c>
      <c r="AA40" s="22">
        <f t="shared" si="10"/>
        <v>15.841712441361944</v>
      </c>
      <c r="AB40" s="22">
        <f t="shared" si="11"/>
        <v>322.08635811343458</v>
      </c>
      <c r="AC40" s="22">
        <f t="shared" si="12"/>
        <v>26.712138673913476</v>
      </c>
    </row>
    <row r="41" spans="2:29" x14ac:dyDescent="0.25">
      <c r="B41" s="13" t="s">
        <v>128</v>
      </c>
      <c r="C41" s="41">
        <v>11212484.409999998</v>
      </c>
      <c r="D41" s="41">
        <v>483440.00651899993</v>
      </c>
      <c r="E41" s="41">
        <v>463231.52</v>
      </c>
      <c r="F41" s="41">
        <v>23161.576000000005</v>
      </c>
      <c r="G41" s="41">
        <v>2761241.49</v>
      </c>
      <c r="H41" s="41">
        <v>138338.198649</v>
      </c>
      <c r="I41" s="41">
        <v>447221.4</v>
      </c>
      <c r="J41" s="41">
        <v>186491.32379999995</v>
      </c>
      <c r="K41" s="41">
        <v>2328575.06</v>
      </c>
      <c r="L41" s="41">
        <v>291353.92677999992</v>
      </c>
      <c r="M41" s="41">
        <v>17212753.879999999</v>
      </c>
      <c r="N41" s="41">
        <v>1122785.0317479998</v>
      </c>
      <c r="O41" s="19">
        <v>28</v>
      </c>
      <c r="P41" s="13" t="s">
        <v>128</v>
      </c>
      <c r="Q41" s="11">
        <v>67225.921213194219</v>
      </c>
      <c r="R41" s="22">
        <f t="shared" si="1"/>
        <v>166.78811100917068</v>
      </c>
      <c r="S41" s="22">
        <f t="shared" si="2"/>
        <v>7.1912738091883028</v>
      </c>
      <c r="T41" s="22">
        <f t="shared" si="3"/>
        <v>6.8906682368985228</v>
      </c>
      <c r="U41" s="22">
        <f t="shared" si="4"/>
        <v>0.3445334118449262</v>
      </c>
      <c r="V41" s="22">
        <f t="shared" si="5"/>
        <v>41.074059531936321</v>
      </c>
      <c r="W41" s="22">
        <f t="shared" si="6"/>
        <v>2.0578103825500094</v>
      </c>
      <c r="X41" s="22">
        <f t="shared" si="7"/>
        <v>6.6525142672529904</v>
      </c>
      <c r="Y41" s="22">
        <f t="shared" si="8"/>
        <v>2.7740984494444962</v>
      </c>
      <c r="Z41" s="22">
        <f t="shared" si="9"/>
        <v>34.638053565906034</v>
      </c>
      <c r="AA41" s="22">
        <f t="shared" si="10"/>
        <v>4.3339521649101149</v>
      </c>
      <c r="AB41" s="22">
        <f t="shared" si="11"/>
        <v>256.04340661116453</v>
      </c>
      <c r="AC41" s="22">
        <f t="shared" si="12"/>
        <v>16.701668217937851</v>
      </c>
    </row>
    <row r="42" spans="2:29" x14ac:dyDescent="0.25">
      <c r="B42" s="13" t="s">
        <v>168</v>
      </c>
      <c r="C42" s="41">
        <v>1720169</v>
      </c>
      <c r="D42" s="41">
        <v>77534.810507000002</v>
      </c>
      <c r="E42" s="41">
        <v>111168.85999999999</v>
      </c>
      <c r="F42" s="41">
        <v>5558.4429999999993</v>
      </c>
      <c r="G42" s="41">
        <v>287879.83000000007</v>
      </c>
      <c r="H42" s="41">
        <v>14422.779483000002</v>
      </c>
      <c r="I42" s="41">
        <v>78676.899999999994</v>
      </c>
      <c r="J42" s="41">
        <v>32808.267299999992</v>
      </c>
      <c r="K42" s="41">
        <v>687844.87</v>
      </c>
      <c r="L42" s="41">
        <v>85334.893009999971</v>
      </c>
      <c r="M42" s="41">
        <v>2885739.46</v>
      </c>
      <c r="N42" s="41">
        <v>215659.19329999998</v>
      </c>
      <c r="O42" s="19">
        <v>29</v>
      </c>
      <c r="P42" s="13" t="s">
        <v>168</v>
      </c>
      <c r="Q42" s="11">
        <v>15961.532649232347</v>
      </c>
      <c r="R42" s="22">
        <f t="shared" si="1"/>
        <v>107.7696633401135</v>
      </c>
      <c r="S42" s="22">
        <f t="shared" si="2"/>
        <v>4.8576043548505323</v>
      </c>
      <c r="T42" s="22">
        <f t="shared" si="3"/>
        <v>6.9647985843857247</v>
      </c>
      <c r="U42" s="22">
        <f t="shared" si="4"/>
        <v>0.34823992921928626</v>
      </c>
      <c r="V42" s="22">
        <f t="shared" si="5"/>
        <v>18.035851338740038</v>
      </c>
      <c r="W42" s="22">
        <f t="shared" si="6"/>
        <v>0.90359615207087585</v>
      </c>
      <c r="X42" s="22">
        <f t="shared" si="7"/>
        <v>4.9291569756481923</v>
      </c>
      <c r="Y42" s="22">
        <f t="shared" si="8"/>
        <v>2.0554584588452958</v>
      </c>
      <c r="Z42" s="22">
        <f t="shared" si="9"/>
        <v>43.093911162289366</v>
      </c>
      <c r="AA42" s="22">
        <f t="shared" si="10"/>
        <v>5.3462844004585026</v>
      </c>
      <c r="AB42" s="22">
        <f t="shared" si="11"/>
        <v>180.79338140117682</v>
      </c>
      <c r="AC42" s="22">
        <f t="shared" si="12"/>
        <v>13.511183295444493</v>
      </c>
    </row>
    <row r="43" spans="2:29" x14ac:dyDescent="0.25">
      <c r="B43" s="13" t="s">
        <v>169</v>
      </c>
      <c r="C43" s="41">
        <v>783311.49</v>
      </c>
      <c r="D43" s="41">
        <v>32581.487136000003</v>
      </c>
      <c r="E43" s="41">
        <v>19924.96</v>
      </c>
      <c r="F43" s="41">
        <v>996.24800000000005</v>
      </c>
      <c r="G43" s="41">
        <v>88651.82</v>
      </c>
      <c r="H43" s="41">
        <v>4441.4561819999999</v>
      </c>
      <c r="I43" s="41">
        <v>18411.400000000001</v>
      </c>
      <c r="J43" s="41">
        <v>7677.5537999999988</v>
      </c>
      <c r="K43" s="41">
        <v>87557.099999999991</v>
      </c>
      <c r="L43" s="41">
        <v>11277.717699999999</v>
      </c>
      <c r="M43" s="41">
        <v>997856.77</v>
      </c>
      <c r="N43" s="41">
        <v>56974.462818000007</v>
      </c>
      <c r="O43" s="19">
        <v>30</v>
      </c>
      <c r="P43" s="13" t="s">
        <v>169</v>
      </c>
      <c r="Q43" s="11">
        <v>5539.7586673216738</v>
      </c>
      <c r="R43" s="22">
        <f t="shared" si="1"/>
        <v>141.39812526864284</v>
      </c>
      <c r="S43" s="22">
        <f t="shared" si="2"/>
        <v>5.8813910664004228</v>
      </c>
      <c r="T43" s="22">
        <f t="shared" si="3"/>
        <v>3.596719856685235</v>
      </c>
      <c r="U43" s="22">
        <f t="shared" si="4"/>
        <v>0.17983599283426177</v>
      </c>
      <c r="V43" s="22">
        <f t="shared" si="5"/>
        <v>16.002830687001897</v>
      </c>
      <c r="W43" s="22">
        <f t="shared" si="6"/>
        <v>0.80174181741879491</v>
      </c>
      <c r="X43" s="22">
        <f t="shared" si="7"/>
        <v>3.3235021786429959</v>
      </c>
      <c r="Y43" s="22">
        <f t="shared" si="8"/>
        <v>1.3859004084941289</v>
      </c>
      <c r="Z43" s="22">
        <f t="shared" si="9"/>
        <v>15.805219190591838</v>
      </c>
      <c r="AA43" s="22">
        <f t="shared" si="10"/>
        <v>2.0357777977813023</v>
      </c>
      <c r="AB43" s="22">
        <f t="shared" si="11"/>
        <v>180.12639718156481</v>
      </c>
      <c r="AC43" s="22">
        <f t="shared" si="12"/>
        <v>10.284647082928911</v>
      </c>
    </row>
    <row r="44" spans="2:29" x14ac:dyDescent="0.25">
      <c r="B44" s="13" t="s">
        <v>129</v>
      </c>
      <c r="C44" s="41">
        <v>5938038.5200000005</v>
      </c>
      <c r="D44" s="41">
        <v>272922.09648100007</v>
      </c>
      <c r="E44" s="41">
        <v>342498.63</v>
      </c>
      <c r="F44" s="41">
        <v>17124.931499999999</v>
      </c>
      <c r="G44" s="41">
        <v>888453.04999999981</v>
      </c>
      <c r="H44" s="41">
        <v>44511.497804999992</v>
      </c>
      <c r="I44" s="41">
        <v>430675.62000000011</v>
      </c>
      <c r="J44" s="41">
        <v>179591.73353999999</v>
      </c>
      <c r="K44" s="41">
        <v>2210052.92</v>
      </c>
      <c r="L44" s="41">
        <v>273849.82955999981</v>
      </c>
      <c r="M44" s="41">
        <v>9809718.7400000002</v>
      </c>
      <c r="N44" s="41">
        <v>788000.08888599987</v>
      </c>
      <c r="O44" s="19">
        <v>31</v>
      </c>
      <c r="P44" s="13" t="s">
        <v>129</v>
      </c>
      <c r="Q44" s="11">
        <v>98591.506058012848</v>
      </c>
      <c r="R44" s="22">
        <f t="shared" si="1"/>
        <v>60.228702830707974</v>
      </c>
      <c r="S44" s="22">
        <f t="shared" si="2"/>
        <v>2.7682110497471077</v>
      </c>
      <c r="T44" s="22">
        <f t="shared" si="3"/>
        <v>3.4739161992156631</v>
      </c>
      <c r="U44" s="22">
        <f t="shared" si="4"/>
        <v>0.17369580996078313</v>
      </c>
      <c r="V44" s="22">
        <f t="shared" si="5"/>
        <v>9.0114563162999008</v>
      </c>
      <c r="W44" s="22">
        <f t="shared" si="6"/>
        <v>0.45147396144662505</v>
      </c>
      <c r="X44" s="22">
        <f t="shared" si="7"/>
        <v>4.368283204301429</v>
      </c>
      <c r="Y44" s="22">
        <f t="shared" si="8"/>
        <v>1.8215740961936953</v>
      </c>
      <c r="Z44" s="22">
        <f t="shared" si="9"/>
        <v>22.416260876465046</v>
      </c>
      <c r="AA44" s="22">
        <f t="shared" si="10"/>
        <v>2.7776209179608444</v>
      </c>
      <c r="AB44" s="22">
        <f t="shared" si="11"/>
        <v>99.498619426990004</v>
      </c>
      <c r="AC44" s="22">
        <f t="shared" si="12"/>
        <v>7.9925758353090561</v>
      </c>
    </row>
    <row r="45" spans="2:29" x14ac:dyDescent="0.25">
      <c r="B45" s="13" t="s">
        <v>150</v>
      </c>
      <c r="C45" s="41">
        <v>4361325.13</v>
      </c>
      <c r="D45" s="41">
        <v>187654.44090400002</v>
      </c>
      <c r="E45" s="41">
        <v>223337.08999999997</v>
      </c>
      <c r="F45" s="41">
        <v>11166.854499999999</v>
      </c>
      <c r="G45" s="41">
        <v>891143.94000000018</v>
      </c>
      <c r="H45" s="41">
        <v>44646.311394000004</v>
      </c>
      <c r="I45" s="41">
        <v>134012.04</v>
      </c>
      <c r="J45" s="41">
        <v>55883.020679999994</v>
      </c>
      <c r="K45" s="41">
        <v>760999.7</v>
      </c>
      <c r="L45" s="41">
        <v>95818.339899999963</v>
      </c>
      <c r="M45" s="41">
        <v>6370817.9000000004</v>
      </c>
      <c r="N45" s="41">
        <v>395168.96737799997</v>
      </c>
      <c r="O45" s="19">
        <v>32</v>
      </c>
      <c r="P45" s="13" t="s">
        <v>150</v>
      </c>
      <c r="Q45" s="11">
        <v>19971.547369844422</v>
      </c>
      <c r="R45" s="22">
        <f t="shared" si="1"/>
        <v>218.37692639606294</v>
      </c>
      <c r="S45" s="22">
        <f t="shared" si="2"/>
        <v>9.3960892177711042</v>
      </c>
      <c r="T45" s="22">
        <f t="shared" si="3"/>
        <v>11.182763451630326</v>
      </c>
      <c r="U45" s="22">
        <f t="shared" si="4"/>
        <v>0.55913817258151632</v>
      </c>
      <c r="V45" s="22">
        <f t="shared" si="5"/>
        <v>44.620675779261973</v>
      </c>
      <c r="W45" s="22">
        <f t="shared" si="6"/>
        <v>2.2354958565410246</v>
      </c>
      <c r="X45" s="22">
        <f t="shared" si="7"/>
        <v>6.7101480680634893</v>
      </c>
      <c r="Y45" s="22">
        <f t="shared" si="8"/>
        <v>2.7981317443824745</v>
      </c>
      <c r="Z45" s="22">
        <f t="shared" si="9"/>
        <v>38.1041932258616</v>
      </c>
      <c r="AA45" s="22">
        <f t="shared" si="10"/>
        <v>4.7977424145251089</v>
      </c>
      <c r="AB45" s="22">
        <f t="shared" si="11"/>
        <v>318.99470692088033</v>
      </c>
      <c r="AC45" s="22">
        <f t="shared" si="12"/>
        <v>19.786597405801228</v>
      </c>
    </row>
    <row r="46" spans="2:29" x14ac:dyDescent="0.25">
      <c r="B46" s="13" t="s">
        <v>130</v>
      </c>
      <c r="C46" s="41">
        <v>18964627.07</v>
      </c>
      <c r="D46" s="41">
        <v>872077.66669500002</v>
      </c>
      <c r="E46" s="41">
        <v>609279.19999999984</v>
      </c>
      <c r="F46" s="41">
        <v>30463.959999999992</v>
      </c>
      <c r="G46" s="41">
        <v>2380040.1799999997</v>
      </c>
      <c r="H46" s="41">
        <v>119240.013018</v>
      </c>
      <c r="I46" s="41">
        <v>1086391.8600000003</v>
      </c>
      <c r="J46" s="41">
        <v>453025.40562000009</v>
      </c>
      <c r="K46" s="41">
        <v>3844881.1300000008</v>
      </c>
      <c r="L46" s="41">
        <v>477239.92890999984</v>
      </c>
      <c r="M46" s="41">
        <v>26885219.439999998</v>
      </c>
      <c r="N46" s="41">
        <v>1952046.9742429999</v>
      </c>
      <c r="O46" s="19">
        <v>33</v>
      </c>
      <c r="P46" s="13" t="s">
        <v>130</v>
      </c>
      <c r="Q46" s="11">
        <v>241825.82586695024</v>
      </c>
      <c r="R46" s="22">
        <f t="shared" si="1"/>
        <v>78.422670539887321</v>
      </c>
      <c r="S46" s="22">
        <f t="shared" si="2"/>
        <v>3.6062222203463374</v>
      </c>
      <c r="T46" s="22">
        <f t="shared" si="3"/>
        <v>2.5194959959951433</v>
      </c>
      <c r="U46" s="22">
        <f t="shared" si="4"/>
        <v>0.12597479979975715</v>
      </c>
      <c r="V46" s="22">
        <f t="shared" si="5"/>
        <v>9.8419603095224009</v>
      </c>
      <c r="W46" s="22">
        <f t="shared" si="6"/>
        <v>0.49308221150707232</v>
      </c>
      <c r="X46" s="22">
        <f t="shared" si="7"/>
        <v>4.4924559074915367</v>
      </c>
      <c r="Y46" s="22">
        <f t="shared" si="8"/>
        <v>1.8733541134239706</v>
      </c>
      <c r="Z46" s="22">
        <f t="shared" si="9"/>
        <v>15.899381781147767</v>
      </c>
      <c r="AA46" s="22">
        <f t="shared" si="10"/>
        <v>1.9734861948639502</v>
      </c>
      <c r="AB46" s="22">
        <f t="shared" si="11"/>
        <v>111.17596453404416</v>
      </c>
      <c r="AC46" s="22">
        <f t="shared" si="12"/>
        <v>8.0721195399410881</v>
      </c>
    </row>
    <row r="47" spans="2:29" x14ac:dyDescent="0.25">
      <c r="B47" s="13" t="s">
        <v>170</v>
      </c>
      <c r="C47" s="41">
        <v>4201501.49</v>
      </c>
      <c r="D47" s="41">
        <v>189570.72242400001</v>
      </c>
      <c r="E47" s="41">
        <v>74153.289999999979</v>
      </c>
      <c r="F47" s="41">
        <v>3707.6644999999994</v>
      </c>
      <c r="G47" s="41">
        <v>226872.91999999998</v>
      </c>
      <c r="H47" s="41">
        <v>11366.333291999999</v>
      </c>
      <c r="I47" s="41">
        <v>51073.2</v>
      </c>
      <c r="J47" s="41">
        <v>21297.524399999995</v>
      </c>
      <c r="K47" s="41">
        <v>1060320.1000000001</v>
      </c>
      <c r="L47" s="41">
        <v>131941.78214</v>
      </c>
      <c r="M47" s="41">
        <v>5613921</v>
      </c>
      <c r="N47" s="41">
        <v>357884.02675600001</v>
      </c>
      <c r="O47" s="19">
        <v>34</v>
      </c>
      <c r="P47" s="13" t="s">
        <v>170</v>
      </c>
      <c r="Q47" s="11">
        <v>16740.476229659973</v>
      </c>
      <c r="R47" s="22">
        <f t="shared" si="1"/>
        <v>250.97861209921743</v>
      </c>
      <c r="S47" s="22">
        <f t="shared" si="2"/>
        <v>11.324093760733502</v>
      </c>
      <c r="T47" s="22">
        <f t="shared" si="3"/>
        <v>4.4295806751673368</v>
      </c>
      <c r="U47" s="22">
        <f t="shared" si="4"/>
        <v>0.22147903375836689</v>
      </c>
      <c r="V47" s="22">
        <f t="shared" si="5"/>
        <v>13.552357584549323</v>
      </c>
      <c r="W47" s="22">
        <f t="shared" si="6"/>
        <v>0.67897311498592106</v>
      </c>
      <c r="X47" s="22">
        <f t="shared" si="7"/>
        <v>3.0508809486262374</v>
      </c>
      <c r="Y47" s="22">
        <f t="shared" si="8"/>
        <v>1.2722173555771408</v>
      </c>
      <c r="Z47" s="22">
        <f t="shared" si="9"/>
        <v>63.338705867959469</v>
      </c>
      <c r="AA47" s="22">
        <f t="shared" si="10"/>
        <v>7.8816026694767425</v>
      </c>
      <c r="AB47" s="22">
        <f t="shared" si="11"/>
        <v>335.35013717551976</v>
      </c>
      <c r="AC47" s="22">
        <f t="shared" si="12"/>
        <v>21.378365934531676</v>
      </c>
    </row>
    <row r="48" spans="2:29" x14ac:dyDescent="0.25">
      <c r="B48" s="13" t="s">
        <v>131</v>
      </c>
      <c r="C48" s="41">
        <v>13792412.319999998</v>
      </c>
      <c r="D48" s="41">
        <v>634607.154675</v>
      </c>
      <c r="E48" s="41">
        <v>734410.5399999998</v>
      </c>
      <c r="F48" s="41">
        <v>36720.526999999987</v>
      </c>
      <c r="G48" s="41">
        <v>2028947.83</v>
      </c>
      <c r="H48" s="41">
        <v>101650.28628299999</v>
      </c>
      <c r="I48" s="41">
        <v>1177886.2100000002</v>
      </c>
      <c r="J48" s="41">
        <v>491178.54957000003</v>
      </c>
      <c r="K48" s="41">
        <v>6505781.290000001</v>
      </c>
      <c r="L48" s="41">
        <v>806001.22706999967</v>
      </c>
      <c r="M48" s="41">
        <v>24239438.189999998</v>
      </c>
      <c r="N48" s="41">
        <v>2070157.7445979998</v>
      </c>
      <c r="O48" s="19">
        <v>35</v>
      </c>
      <c r="P48" s="13" t="s">
        <v>131</v>
      </c>
      <c r="Q48" s="11">
        <v>166883.72052800655</v>
      </c>
      <c r="R48" s="22">
        <f t="shared" si="1"/>
        <v>82.64684102416895</v>
      </c>
      <c r="S48" s="22">
        <f t="shared" si="2"/>
        <v>3.802690595985962</v>
      </c>
      <c r="T48" s="22">
        <f t="shared" si="3"/>
        <v>4.4007320646758377</v>
      </c>
      <c r="U48" s="22">
        <f t="shared" si="4"/>
        <v>0.22003660323379187</v>
      </c>
      <c r="V48" s="22">
        <f t="shared" si="5"/>
        <v>12.157853525679879</v>
      </c>
      <c r="W48" s="22">
        <f t="shared" si="6"/>
        <v>0.60910846163656185</v>
      </c>
      <c r="X48" s="22">
        <f t="shared" si="7"/>
        <v>7.058125299899018</v>
      </c>
      <c r="Y48" s="22">
        <f t="shared" si="8"/>
        <v>2.9432382500578904</v>
      </c>
      <c r="Z48" s="22">
        <f t="shared" si="9"/>
        <v>38.983918080303077</v>
      </c>
      <c r="AA48" s="22">
        <f t="shared" si="10"/>
        <v>4.8297175094124052</v>
      </c>
      <c r="AB48" s="22">
        <f t="shared" si="11"/>
        <v>145.24746999472677</v>
      </c>
      <c r="AC48" s="22">
        <f t="shared" si="12"/>
        <v>12.404791420326612</v>
      </c>
    </row>
    <row r="49" spans="2:29" x14ac:dyDescent="0.25">
      <c r="B49" s="13" t="s">
        <v>132</v>
      </c>
      <c r="C49" s="41">
        <v>15290307.590000004</v>
      </c>
      <c r="D49" s="41">
        <v>697623.50593400013</v>
      </c>
      <c r="E49" s="41">
        <v>1000431.21</v>
      </c>
      <c r="F49" s="41">
        <v>50021.560500000007</v>
      </c>
      <c r="G49" s="41">
        <v>3663281.0600000005</v>
      </c>
      <c r="H49" s="41">
        <v>183530.38110600002</v>
      </c>
      <c r="I49" s="41">
        <v>1169364.8699999999</v>
      </c>
      <c r="J49" s="41">
        <v>487625.15078999987</v>
      </c>
      <c r="K49" s="41">
        <v>5538310.1800000006</v>
      </c>
      <c r="L49" s="41">
        <v>689863.58093999955</v>
      </c>
      <c r="M49" s="41">
        <v>26661694.910000008</v>
      </c>
      <c r="N49" s="41">
        <v>2108664.1792699993</v>
      </c>
      <c r="O49" s="19">
        <v>36</v>
      </c>
      <c r="P49" s="13" t="s">
        <v>132</v>
      </c>
      <c r="Q49" s="11">
        <v>165260.80543436951</v>
      </c>
      <c r="R49" s="22">
        <f t="shared" si="1"/>
        <v>92.52228651440457</v>
      </c>
      <c r="S49" s="22">
        <f t="shared" si="2"/>
        <v>4.2213488195242359</v>
      </c>
      <c r="T49" s="22">
        <f t="shared" si="3"/>
        <v>6.053650817993284</v>
      </c>
      <c r="U49" s="22">
        <f t="shared" si="4"/>
        <v>0.30268254089966423</v>
      </c>
      <c r="V49" s="22">
        <f t="shared" si="5"/>
        <v>22.166665897406688</v>
      </c>
      <c r="W49" s="22">
        <f t="shared" si="6"/>
        <v>1.1105499614600751</v>
      </c>
      <c r="X49" s="22">
        <f t="shared" si="7"/>
        <v>7.0758754135710236</v>
      </c>
      <c r="Y49" s="22">
        <f t="shared" si="8"/>
        <v>2.9506400474591166</v>
      </c>
      <c r="Z49" s="22">
        <f t="shared" si="9"/>
        <v>33.512545006925102</v>
      </c>
      <c r="AA49" s="22">
        <f t="shared" si="10"/>
        <v>4.1743931909733254</v>
      </c>
      <c r="AB49" s="22">
        <f t="shared" si="11"/>
        <v>161.33102365030069</v>
      </c>
      <c r="AC49" s="22">
        <f t="shared" si="12"/>
        <v>12.759614560316415</v>
      </c>
    </row>
    <row r="50" spans="2:29" x14ac:dyDescent="0.25">
      <c r="B50" s="13" t="s">
        <v>133</v>
      </c>
      <c r="C50" s="41">
        <v>19520587.559999999</v>
      </c>
      <c r="D50" s="41">
        <v>847169.85144400015</v>
      </c>
      <c r="E50" s="41">
        <v>939401.60000000033</v>
      </c>
      <c r="F50" s="41">
        <v>46970.080000000016</v>
      </c>
      <c r="G50" s="41">
        <v>4034063.3400000003</v>
      </c>
      <c r="H50" s="41">
        <v>202106.57333400002</v>
      </c>
      <c r="I50" s="41">
        <v>667359.32000000007</v>
      </c>
      <c r="J50" s="41">
        <v>278288.83643999998</v>
      </c>
      <c r="K50" s="41">
        <v>3773566.0100000007</v>
      </c>
      <c r="L50" s="41">
        <v>469971.75122999982</v>
      </c>
      <c r="M50" s="41">
        <v>28934977.830000002</v>
      </c>
      <c r="N50" s="41">
        <v>1844507.0924480001</v>
      </c>
      <c r="O50" s="19">
        <v>37</v>
      </c>
      <c r="P50" s="13" t="s">
        <v>133</v>
      </c>
      <c r="Q50" s="11">
        <v>76073.241837382026</v>
      </c>
      <c r="R50" s="22">
        <f t="shared" si="1"/>
        <v>256.60254628990555</v>
      </c>
      <c r="S50" s="22">
        <f t="shared" si="2"/>
        <v>11.136239641988084</v>
      </c>
      <c r="T50" s="22">
        <f t="shared" si="3"/>
        <v>12.348646873865482</v>
      </c>
      <c r="U50" s="22">
        <f t="shared" si="4"/>
        <v>0.61743234369327404</v>
      </c>
      <c r="V50" s="22">
        <f t="shared" si="5"/>
        <v>53.028676609094909</v>
      </c>
      <c r="W50" s="22">
        <f t="shared" si="6"/>
        <v>2.656736698115655</v>
      </c>
      <c r="X50" s="22">
        <f t="shared" si="7"/>
        <v>8.7725894661697321</v>
      </c>
      <c r="Y50" s="22">
        <f t="shared" si="8"/>
        <v>3.6581698073927775</v>
      </c>
      <c r="Z50" s="22">
        <f t="shared" si="9"/>
        <v>49.604380184908706</v>
      </c>
      <c r="AA50" s="22">
        <f t="shared" si="10"/>
        <v>6.1778851522409806</v>
      </c>
      <c r="AB50" s="22">
        <f t="shared" si="11"/>
        <v>380.35683942394439</v>
      </c>
      <c r="AC50" s="22">
        <f t="shared" si="12"/>
        <v>24.246463643430772</v>
      </c>
    </row>
    <row r="51" spans="2:29" x14ac:dyDescent="0.25">
      <c r="B51" s="13" t="s">
        <v>171</v>
      </c>
      <c r="C51" s="41">
        <v>833977.89999999991</v>
      </c>
      <c r="D51" s="41">
        <v>35388.021929999995</v>
      </c>
      <c r="E51" s="41">
        <v>27265.09</v>
      </c>
      <c r="F51" s="41">
        <v>1363.2545</v>
      </c>
      <c r="G51" s="41">
        <v>133772.31</v>
      </c>
      <c r="H51" s="41">
        <v>6701.9927309999994</v>
      </c>
      <c r="I51" s="41">
        <v>20418.900000000001</v>
      </c>
      <c r="J51" s="41">
        <v>8514.6812999999984</v>
      </c>
      <c r="K51" s="41">
        <v>107074.29999999999</v>
      </c>
      <c r="L51" s="41">
        <v>13549.718099999995</v>
      </c>
      <c r="M51" s="41">
        <v>1122508.4999999998</v>
      </c>
      <c r="N51" s="41">
        <v>65517.668560999984</v>
      </c>
      <c r="O51" s="19">
        <v>38</v>
      </c>
      <c r="P51" s="13" t="s">
        <v>171</v>
      </c>
      <c r="Q51" s="11">
        <v>7519.7195260349345</v>
      </c>
      <c r="R51" s="22">
        <f t="shared" si="1"/>
        <v>110.90545293778361</v>
      </c>
      <c r="S51" s="22">
        <f t="shared" si="2"/>
        <v>4.7060295011640827</v>
      </c>
      <c r="T51" s="22">
        <f t="shared" si="3"/>
        <v>3.625812093868956</v>
      </c>
      <c r="U51" s="22">
        <f t="shared" si="4"/>
        <v>0.18129060469344779</v>
      </c>
      <c r="V51" s="22">
        <f t="shared" si="5"/>
        <v>17.789534508148957</v>
      </c>
      <c r="W51" s="22">
        <f t="shared" si="6"/>
        <v>0.89125567885826273</v>
      </c>
      <c r="X51" s="22">
        <f t="shared" si="7"/>
        <v>2.7153805310564105</v>
      </c>
      <c r="Y51" s="22">
        <f t="shared" si="8"/>
        <v>1.132313681450523</v>
      </c>
      <c r="Z51" s="22">
        <f t="shared" si="9"/>
        <v>14.239134801409154</v>
      </c>
      <c r="AA51" s="22">
        <f t="shared" si="10"/>
        <v>1.8018914206956615</v>
      </c>
      <c r="AB51" s="22">
        <f t="shared" si="11"/>
        <v>149.27531487226707</v>
      </c>
      <c r="AC51" s="22">
        <f t="shared" si="12"/>
        <v>8.712780886861978</v>
      </c>
    </row>
    <row r="52" spans="2:29" x14ac:dyDescent="0.25">
      <c r="B52" s="13" t="s">
        <v>172</v>
      </c>
      <c r="C52" s="41">
        <v>4429219.42</v>
      </c>
      <c r="D52" s="41">
        <v>198558.868831</v>
      </c>
      <c r="E52" s="41">
        <v>207677.99</v>
      </c>
      <c r="F52" s="41">
        <v>10383.8995</v>
      </c>
      <c r="G52" s="41">
        <v>795704.38000000012</v>
      </c>
      <c r="H52" s="41">
        <v>39864.789438000007</v>
      </c>
      <c r="I52" s="41">
        <v>202952.63999999998</v>
      </c>
      <c r="J52" s="41">
        <v>84631.250879999978</v>
      </c>
      <c r="K52" s="41">
        <v>1575604.4499999993</v>
      </c>
      <c r="L52" s="41">
        <v>195402.05614999979</v>
      </c>
      <c r="M52" s="41">
        <v>7211158.879999999</v>
      </c>
      <c r="N52" s="41">
        <v>528840.86479899986</v>
      </c>
      <c r="O52" s="19">
        <v>39</v>
      </c>
      <c r="P52" s="13" t="s">
        <v>172</v>
      </c>
      <c r="Q52" s="11">
        <v>50976.559927676251</v>
      </c>
      <c r="R52" s="22">
        <f t="shared" si="1"/>
        <v>86.887373849550073</v>
      </c>
      <c r="S52" s="22">
        <f t="shared" si="2"/>
        <v>3.8951013782159554</v>
      </c>
      <c r="T52" s="22">
        <f t="shared" si="3"/>
        <v>4.073989894466127</v>
      </c>
      <c r="U52" s="22">
        <f t="shared" si="4"/>
        <v>0.20369949472330637</v>
      </c>
      <c r="V52" s="22">
        <f t="shared" si="5"/>
        <v>15.609220809111433</v>
      </c>
      <c r="W52" s="22">
        <f t="shared" si="6"/>
        <v>0.78202196253648282</v>
      </c>
      <c r="X52" s="22">
        <f t="shared" si="7"/>
        <v>3.9812933687157792</v>
      </c>
      <c r="Y52" s="22">
        <f t="shared" si="8"/>
        <v>1.6601993347544797</v>
      </c>
      <c r="Z52" s="22">
        <f t="shared" si="9"/>
        <v>30.908410693766143</v>
      </c>
      <c r="AA52" s="22">
        <f t="shared" si="10"/>
        <v>3.8331746282454002</v>
      </c>
      <c r="AB52" s="22">
        <f t="shared" si="11"/>
        <v>141.46028861560956</v>
      </c>
      <c r="AC52" s="22">
        <f t="shared" si="12"/>
        <v>10.374196798475626</v>
      </c>
    </row>
    <row r="53" spans="2:29" x14ac:dyDescent="0.25">
      <c r="B53" s="13" t="s">
        <v>134</v>
      </c>
      <c r="C53" s="41">
        <v>6763108.9700000007</v>
      </c>
      <c r="D53" s="41">
        <v>312812.01640800002</v>
      </c>
      <c r="E53" s="41">
        <v>335856.78999999992</v>
      </c>
      <c r="F53" s="41">
        <v>16792.839499999998</v>
      </c>
      <c r="G53" s="41">
        <v>806926.03000000026</v>
      </c>
      <c r="H53" s="41">
        <v>40426.994103000012</v>
      </c>
      <c r="I53" s="41">
        <v>546254.80999999982</v>
      </c>
      <c r="J53" s="41">
        <v>227788.25576999987</v>
      </c>
      <c r="K53" s="41">
        <v>4080659.5700000003</v>
      </c>
      <c r="L53" s="41">
        <v>505407.44350999978</v>
      </c>
      <c r="M53" s="41">
        <v>12532806.170000002</v>
      </c>
      <c r="N53" s="41">
        <v>1103227.5492909998</v>
      </c>
      <c r="O53" s="19">
        <v>40</v>
      </c>
      <c r="P53" s="13" t="s">
        <v>134</v>
      </c>
      <c r="Q53" s="11">
        <v>128821.6231904391</v>
      </c>
      <c r="R53" s="22">
        <f t="shared" si="1"/>
        <v>52.499796249283293</v>
      </c>
      <c r="S53" s="22">
        <f t="shared" si="2"/>
        <v>2.4282570632227243</v>
      </c>
      <c r="T53" s="22">
        <f t="shared" si="3"/>
        <v>2.6071460806195352</v>
      </c>
      <c r="U53" s="22">
        <f t="shared" si="4"/>
        <v>0.13035730403097678</v>
      </c>
      <c r="V53" s="22">
        <f t="shared" si="5"/>
        <v>6.2639020532066141</v>
      </c>
      <c r="W53" s="22">
        <f t="shared" si="6"/>
        <v>0.31382149286565136</v>
      </c>
      <c r="X53" s="22">
        <f t="shared" si="7"/>
        <v>4.2403968873491253</v>
      </c>
      <c r="Y53" s="22">
        <f t="shared" si="8"/>
        <v>1.7682455020245846</v>
      </c>
      <c r="Z53" s="22">
        <f t="shared" si="9"/>
        <v>31.676821553222435</v>
      </c>
      <c r="AA53" s="22">
        <f t="shared" si="10"/>
        <v>3.9233121815492709</v>
      </c>
      <c r="AB53" s="22">
        <f t="shared" si="11"/>
        <v>97.288062823681003</v>
      </c>
      <c r="AC53" s="22">
        <f t="shared" si="12"/>
        <v>8.5639935436932078</v>
      </c>
    </row>
    <row r="54" spans="2:29" x14ac:dyDescent="0.25">
      <c r="B54" s="13" t="s">
        <v>173</v>
      </c>
      <c r="C54" s="41">
        <v>2620055.02</v>
      </c>
      <c r="D54" s="41">
        <v>115178.37035100002</v>
      </c>
      <c r="E54" s="41">
        <v>119944.17000000001</v>
      </c>
      <c r="F54" s="41">
        <v>5997.2085000000006</v>
      </c>
      <c r="G54" s="41">
        <v>400384.05000000005</v>
      </c>
      <c r="H54" s="41">
        <v>20059.240904999999</v>
      </c>
      <c r="I54" s="41">
        <v>103675.49000000002</v>
      </c>
      <c r="J54" s="41">
        <v>43232.679329999999</v>
      </c>
      <c r="K54" s="41">
        <v>513714.86000000004</v>
      </c>
      <c r="L54" s="41">
        <v>63977.138179999965</v>
      </c>
      <c r="M54" s="41">
        <v>3757773.5900000003</v>
      </c>
      <c r="N54" s="41">
        <v>248444.63726599998</v>
      </c>
      <c r="O54" s="19">
        <v>41</v>
      </c>
      <c r="P54" s="13" t="s">
        <v>173</v>
      </c>
      <c r="Q54" s="11">
        <v>9238.0940599239657</v>
      </c>
      <c r="R54" s="22">
        <f t="shared" si="1"/>
        <v>283.61423936633577</v>
      </c>
      <c r="S54" s="22">
        <f t="shared" si="2"/>
        <v>12.46776332908955</v>
      </c>
      <c r="T54" s="22">
        <f t="shared" si="3"/>
        <v>12.983648923897968</v>
      </c>
      <c r="U54" s="22">
        <f t="shared" si="4"/>
        <v>0.6491824461948984</v>
      </c>
      <c r="V54" s="22">
        <f t="shared" si="5"/>
        <v>43.340547022238852</v>
      </c>
      <c r="W54" s="22">
        <f t="shared" si="6"/>
        <v>2.1713614058141659</v>
      </c>
      <c r="X54" s="22">
        <f t="shared" si="7"/>
        <v>11.222606018892746</v>
      </c>
      <c r="Y54" s="22">
        <f t="shared" si="8"/>
        <v>4.6798267098782738</v>
      </c>
      <c r="Z54" s="22">
        <f t="shared" si="9"/>
        <v>55.608316679580135</v>
      </c>
      <c r="AA54" s="22">
        <f t="shared" si="10"/>
        <v>6.9253612016726454</v>
      </c>
      <c r="AB54" s="22">
        <f t="shared" si="11"/>
        <v>406.7693580109455</v>
      </c>
      <c r="AC54" s="22">
        <f t="shared" si="12"/>
        <v>26.893495092649534</v>
      </c>
    </row>
    <row r="55" spans="2:29" x14ac:dyDescent="0.25">
      <c r="B55" s="13" t="s">
        <v>135</v>
      </c>
      <c r="C55" s="41">
        <v>6331520.040000001</v>
      </c>
      <c r="D55" s="41">
        <v>294778.44797600002</v>
      </c>
      <c r="E55" s="41">
        <v>315616.79000000004</v>
      </c>
      <c r="F55" s="41">
        <v>15780.839500000002</v>
      </c>
      <c r="G55" s="41">
        <v>595067.48</v>
      </c>
      <c r="H55" s="41">
        <v>29812.880748</v>
      </c>
      <c r="I55" s="41">
        <v>310552.15999999992</v>
      </c>
      <c r="J55" s="41">
        <v>129500.25071999995</v>
      </c>
      <c r="K55" s="41">
        <v>2144910.1799999992</v>
      </c>
      <c r="L55" s="41">
        <v>265631.07213999977</v>
      </c>
      <c r="M55" s="41">
        <v>9697666.6500000004</v>
      </c>
      <c r="N55" s="41">
        <v>735503.49108399975</v>
      </c>
      <c r="O55" s="19">
        <v>42</v>
      </c>
      <c r="P55" s="13" t="s">
        <v>135</v>
      </c>
      <c r="Q55" s="11">
        <v>97167.013238525396</v>
      </c>
      <c r="R55" s="22">
        <f t="shared" si="1"/>
        <v>65.161208819472492</v>
      </c>
      <c r="S55" s="22">
        <f t="shared" si="2"/>
        <v>3.0337296388063146</v>
      </c>
      <c r="T55" s="22">
        <f t="shared" si="3"/>
        <v>3.2481886545717376</v>
      </c>
      <c r="U55" s="22">
        <f t="shared" si="4"/>
        <v>0.16240943272858688</v>
      </c>
      <c r="V55" s="22">
        <f t="shared" si="5"/>
        <v>6.1241717756542489</v>
      </c>
      <c r="W55" s="22">
        <f t="shared" si="6"/>
        <v>0.30682100596027789</v>
      </c>
      <c r="X55" s="22">
        <f t="shared" si="7"/>
        <v>3.1960657186987631</v>
      </c>
      <c r="Y55" s="22">
        <f t="shared" si="8"/>
        <v>1.3327594046973841</v>
      </c>
      <c r="Z55" s="22">
        <f t="shared" si="9"/>
        <v>22.074468572319681</v>
      </c>
      <c r="AA55" s="22">
        <f t="shared" si="10"/>
        <v>2.7337577155729704</v>
      </c>
      <c r="AB55" s="22">
        <f t="shared" si="11"/>
        <v>99.804103540716923</v>
      </c>
      <c r="AC55" s="22">
        <f t="shared" si="12"/>
        <v>7.5694771977655337</v>
      </c>
    </row>
    <row r="56" spans="2:29" x14ac:dyDescent="0.25">
      <c r="B56" s="13" t="s">
        <v>136</v>
      </c>
      <c r="C56" s="41">
        <v>8286334.7200000025</v>
      </c>
      <c r="D56" s="41">
        <v>380498.80131300021</v>
      </c>
      <c r="E56" s="41">
        <v>531634.84000000008</v>
      </c>
      <c r="F56" s="41">
        <v>26581.742000000006</v>
      </c>
      <c r="G56" s="41">
        <v>1884825.3800000004</v>
      </c>
      <c r="H56" s="41">
        <v>94429.751538000011</v>
      </c>
      <c r="I56" s="41">
        <v>679511.74</v>
      </c>
      <c r="J56" s="41">
        <v>283356.39557999995</v>
      </c>
      <c r="K56" s="41">
        <v>3678513.4699999993</v>
      </c>
      <c r="L56" s="41">
        <v>456389.20408999984</v>
      </c>
      <c r="M56" s="41">
        <v>15060820.150000002</v>
      </c>
      <c r="N56" s="41">
        <v>1241255.8945210001</v>
      </c>
      <c r="O56" s="19">
        <v>43</v>
      </c>
      <c r="P56" s="13" t="s">
        <v>136</v>
      </c>
      <c r="Q56" s="11">
        <v>120523.54846365115</v>
      </c>
      <c r="R56" s="22">
        <f t="shared" si="1"/>
        <v>68.752827357212169</v>
      </c>
      <c r="S56" s="22">
        <f t="shared" si="2"/>
        <v>3.157049441070475</v>
      </c>
      <c r="T56" s="22">
        <f t="shared" si="3"/>
        <v>4.4110453664607832</v>
      </c>
      <c r="U56" s="22">
        <f t="shared" si="4"/>
        <v>0.22055226832303917</v>
      </c>
      <c r="V56" s="22">
        <f t="shared" si="5"/>
        <v>15.638648247802355</v>
      </c>
      <c r="W56" s="22">
        <f t="shared" si="6"/>
        <v>0.7834962772148979</v>
      </c>
      <c r="X56" s="22">
        <f t="shared" si="7"/>
        <v>5.6379997822992642</v>
      </c>
      <c r="Y56" s="22">
        <f t="shared" si="8"/>
        <v>2.3510459092187928</v>
      </c>
      <c r="Z56" s="22">
        <f t="shared" si="9"/>
        <v>30.521118212092858</v>
      </c>
      <c r="AA56" s="22">
        <f t="shared" si="10"/>
        <v>3.7867222622278072</v>
      </c>
      <c r="AB56" s="22">
        <f t="shared" si="11"/>
        <v>124.96163896586744</v>
      </c>
      <c r="AC56" s="22">
        <f t="shared" si="12"/>
        <v>10.298866158055013</v>
      </c>
    </row>
    <row r="57" spans="2:29" x14ac:dyDescent="0.25">
      <c r="B57" s="13" t="s">
        <v>137</v>
      </c>
      <c r="C57" s="41">
        <v>33983799.37999998</v>
      </c>
      <c r="D57" s="41">
        <v>1575900.2009099992</v>
      </c>
      <c r="E57" s="41">
        <v>2390236.8400000008</v>
      </c>
      <c r="F57" s="41">
        <v>119511.84200000005</v>
      </c>
      <c r="G57" s="41">
        <v>3009209.3400000003</v>
      </c>
      <c r="H57" s="41">
        <v>150761.387934</v>
      </c>
      <c r="I57" s="41">
        <v>3804668.5900000003</v>
      </c>
      <c r="J57" s="41">
        <v>1586546.8020299999</v>
      </c>
      <c r="K57" s="41">
        <v>26722791.190000001</v>
      </c>
      <c r="L57" s="41">
        <v>3292663.8532499997</v>
      </c>
      <c r="M57" s="41">
        <v>69910705.339999989</v>
      </c>
      <c r="N57" s="41">
        <v>6725384.0861239992</v>
      </c>
      <c r="O57" s="19">
        <v>44</v>
      </c>
      <c r="P57" s="13" t="s">
        <v>137</v>
      </c>
      <c r="Q57" s="11">
        <v>191956.37908640198</v>
      </c>
      <c r="R57" s="22">
        <f t="shared" si="1"/>
        <v>177.03917703460871</v>
      </c>
      <c r="S57" s="22">
        <f t="shared" si="2"/>
        <v>8.2096787218551697</v>
      </c>
      <c r="T57" s="22">
        <f t="shared" si="3"/>
        <v>12.451979201608742</v>
      </c>
      <c r="U57" s="22">
        <f t="shared" si="4"/>
        <v>0.62259896008043714</v>
      </c>
      <c r="V57" s="22">
        <f t="shared" si="5"/>
        <v>15.67652689804863</v>
      </c>
      <c r="W57" s="22">
        <f t="shared" si="6"/>
        <v>0.78539399759223627</v>
      </c>
      <c r="X57" s="22">
        <f t="shared" si="7"/>
        <v>19.820485300399792</v>
      </c>
      <c r="Y57" s="22">
        <f t="shared" si="8"/>
        <v>8.2651423702667124</v>
      </c>
      <c r="Z57" s="22">
        <f t="shared" si="9"/>
        <v>139.21283219231665</v>
      </c>
      <c r="AA57" s="22">
        <f t="shared" si="10"/>
        <v>17.153187973856969</v>
      </c>
      <c r="AB57" s="22">
        <f t="shared" si="11"/>
        <v>364.20100062698253</v>
      </c>
      <c r="AC57" s="22">
        <f t="shared" si="12"/>
        <v>35.036002023651527</v>
      </c>
    </row>
    <row r="58" spans="2:29" x14ac:dyDescent="0.25">
      <c r="B58" s="13" t="s">
        <v>174</v>
      </c>
      <c r="C58" s="41">
        <v>13331559.120000003</v>
      </c>
      <c r="D58" s="41">
        <v>613203.7356720001</v>
      </c>
      <c r="E58" s="41">
        <v>632263.64000000013</v>
      </c>
      <c r="F58" s="41">
        <v>31613.182000000004</v>
      </c>
      <c r="G58" s="41">
        <v>2794604.2699999996</v>
      </c>
      <c r="H58" s="41">
        <v>140009.67392699997</v>
      </c>
      <c r="I58" s="41">
        <v>8907536.4400000032</v>
      </c>
      <c r="J58" s="41">
        <v>3714442.6954800007</v>
      </c>
      <c r="K58" s="41">
        <v>3282191.35</v>
      </c>
      <c r="L58" s="41">
        <v>409199.46804999979</v>
      </c>
      <c r="M58" s="41">
        <v>28948154.820000008</v>
      </c>
      <c r="N58" s="41">
        <v>4908468.7551290002</v>
      </c>
      <c r="O58" s="19">
        <v>45</v>
      </c>
      <c r="P58" s="13" t="s">
        <v>174</v>
      </c>
      <c r="Q58" s="11">
        <v>171875.30562010937</v>
      </c>
      <c r="R58" s="22">
        <f t="shared" si="1"/>
        <v>77.565296957006339</v>
      </c>
      <c r="S58" s="22">
        <f t="shared" si="2"/>
        <v>3.5677244817667129</v>
      </c>
      <c r="T58" s="22">
        <f t="shared" si="3"/>
        <v>3.6786182733979991</v>
      </c>
      <c r="U58" s="22">
        <f t="shared" si="4"/>
        <v>0.18393091366989994</v>
      </c>
      <c r="V58" s="22">
        <f t="shared" si="5"/>
        <v>16.259486840866053</v>
      </c>
      <c r="W58" s="22">
        <f t="shared" si="6"/>
        <v>0.81460029072738926</v>
      </c>
      <c r="X58" s="22">
        <f t="shared" si="7"/>
        <v>51.825574406180564</v>
      </c>
      <c r="Y58" s="22">
        <f t="shared" si="8"/>
        <v>21.611264527377294</v>
      </c>
      <c r="Z58" s="22">
        <f t="shared" si="9"/>
        <v>19.096352080120951</v>
      </c>
      <c r="AA58" s="22">
        <f t="shared" si="10"/>
        <v>2.3807926716036834</v>
      </c>
      <c r="AB58" s="22">
        <f t="shared" si="11"/>
        <v>168.4253285575719</v>
      </c>
      <c r="AC58" s="22">
        <f t="shared" si="12"/>
        <v>28.558312885144975</v>
      </c>
    </row>
    <row r="59" spans="2:29" x14ac:dyDescent="0.25">
      <c r="B59" s="13" t="s">
        <v>151</v>
      </c>
      <c r="C59" s="41">
        <v>12352043.449999997</v>
      </c>
      <c r="D59" s="41">
        <v>527701.86426799989</v>
      </c>
      <c r="E59" s="41">
        <v>538381.87</v>
      </c>
      <c r="F59" s="41">
        <v>26919.093500000003</v>
      </c>
      <c r="G59" s="41">
        <v>2271576.7199999997</v>
      </c>
      <c r="H59" s="41">
        <v>113805.993672</v>
      </c>
      <c r="I59" s="41">
        <v>419121.18999999994</v>
      </c>
      <c r="J59" s="41">
        <v>174773.53622999994</v>
      </c>
      <c r="K59" s="41">
        <v>5938865.9699999988</v>
      </c>
      <c r="L59" s="41">
        <v>736961.14510999981</v>
      </c>
      <c r="M59" s="41">
        <v>21519989.199999996</v>
      </c>
      <c r="N59" s="41">
        <v>1580161.6327799996</v>
      </c>
      <c r="O59" s="19">
        <v>46</v>
      </c>
      <c r="P59" s="13" t="s">
        <v>151</v>
      </c>
      <c r="Q59" s="11">
        <v>56275.610536193846</v>
      </c>
      <c r="R59" s="22">
        <f t="shared" si="1"/>
        <v>219.49194921760537</v>
      </c>
      <c r="S59" s="22">
        <f t="shared" si="2"/>
        <v>9.3770970983710011</v>
      </c>
      <c r="T59" s="22">
        <f t="shared" si="3"/>
        <v>9.5668774602407538</v>
      </c>
      <c r="U59" s="22">
        <f t="shared" si="4"/>
        <v>0.47834387301203773</v>
      </c>
      <c r="V59" s="22">
        <f t="shared" si="5"/>
        <v>40.365207917895937</v>
      </c>
      <c r="W59" s="22">
        <f t="shared" si="6"/>
        <v>2.0222969166865865</v>
      </c>
      <c r="X59" s="22">
        <f t="shared" si="7"/>
        <v>7.4476524733648288</v>
      </c>
      <c r="Y59" s="22">
        <f t="shared" si="8"/>
        <v>3.1056710813931332</v>
      </c>
      <c r="Z59" s="22">
        <f t="shared" si="9"/>
        <v>105.53179100883139</v>
      </c>
      <c r="AA59" s="22">
        <f t="shared" si="10"/>
        <v>13.09556907669657</v>
      </c>
      <c r="AB59" s="22">
        <f t="shared" si="11"/>
        <v>382.40347807793825</v>
      </c>
      <c r="AC59" s="22">
        <f t="shared" si="12"/>
        <v>28.078978046159328</v>
      </c>
    </row>
    <row r="60" spans="2:29" x14ac:dyDescent="0.25">
      <c r="B60" s="13" t="s">
        <v>175</v>
      </c>
      <c r="C60" s="41">
        <v>5085001.9300000006</v>
      </c>
      <c r="D60" s="41">
        <v>224387.19626200001</v>
      </c>
      <c r="E60" s="41">
        <v>270886.59000000003</v>
      </c>
      <c r="F60" s="41">
        <v>13544.3295</v>
      </c>
      <c r="G60" s="41">
        <v>1353568.54</v>
      </c>
      <c r="H60" s="41">
        <v>67813.783854000008</v>
      </c>
      <c r="I60" s="41">
        <v>263907.8</v>
      </c>
      <c r="J60" s="41">
        <v>110049.55259999997</v>
      </c>
      <c r="K60" s="41">
        <v>1077731.72</v>
      </c>
      <c r="L60" s="41">
        <v>134390.83795999998</v>
      </c>
      <c r="M60" s="41">
        <v>8051096.5800000001</v>
      </c>
      <c r="N60" s="41">
        <v>550185.7001759999</v>
      </c>
      <c r="O60" s="19">
        <v>47</v>
      </c>
      <c r="P60" s="13" t="s">
        <v>175</v>
      </c>
      <c r="Q60" s="11">
        <v>48415.821127174677</v>
      </c>
      <c r="R60" s="22">
        <f t="shared" si="1"/>
        <v>105.02769160194842</v>
      </c>
      <c r="S60" s="22">
        <f t="shared" si="2"/>
        <v>4.634584130517962</v>
      </c>
      <c r="T60" s="22">
        <f t="shared" si="3"/>
        <v>5.5950014621967794</v>
      </c>
      <c r="U60" s="22">
        <f t="shared" si="4"/>
        <v>0.2797500731098389</v>
      </c>
      <c r="V60" s="22">
        <f t="shared" si="5"/>
        <v>27.957153436364489</v>
      </c>
      <c r="W60" s="22">
        <f t="shared" si="6"/>
        <v>1.4006533871618612</v>
      </c>
      <c r="X60" s="22">
        <f t="shared" si="7"/>
        <v>5.4508587039511074</v>
      </c>
      <c r="Y60" s="22">
        <f t="shared" si="8"/>
        <v>2.2730080795476111</v>
      </c>
      <c r="Z60" s="22">
        <f t="shared" si="9"/>
        <v>22.259907916651944</v>
      </c>
      <c r="AA60" s="22">
        <f t="shared" si="10"/>
        <v>2.7757628566702035</v>
      </c>
      <c r="AB60" s="22">
        <f t="shared" si="11"/>
        <v>166.29061312111273</v>
      </c>
      <c r="AC60" s="22">
        <f t="shared" si="12"/>
        <v>11.363758527007475</v>
      </c>
    </row>
    <row r="61" spans="2:29" x14ac:dyDescent="0.25">
      <c r="B61" s="13" t="s">
        <v>176</v>
      </c>
      <c r="C61" s="41">
        <v>6904963.7800000003</v>
      </c>
      <c r="D61" s="41">
        <v>292147.02028900001</v>
      </c>
      <c r="E61" s="41">
        <v>306305.26</v>
      </c>
      <c r="F61" s="41">
        <v>15315.262999999999</v>
      </c>
      <c r="G61" s="41">
        <v>1390380.9100000001</v>
      </c>
      <c r="H61" s="41">
        <v>69658.083591000002</v>
      </c>
      <c r="I61" s="41">
        <v>205349.16999999998</v>
      </c>
      <c r="J61" s="41">
        <v>85630.603889999984</v>
      </c>
      <c r="K61" s="41">
        <v>1227310.6499999999</v>
      </c>
      <c r="L61" s="41">
        <v>153981.17994999993</v>
      </c>
      <c r="M61" s="41">
        <v>10034309.77</v>
      </c>
      <c r="N61" s="41">
        <v>616732.15071999992</v>
      </c>
      <c r="O61" s="19">
        <v>48</v>
      </c>
      <c r="P61" s="13" t="s">
        <v>176</v>
      </c>
      <c r="Q61" s="11">
        <v>30032.732904052733</v>
      </c>
      <c r="R61" s="22">
        <f t="shared" si="1"/>
        <v>229.91460024832497</v>
      </c>
      <c r="S61" s="22">
        <f t="shared" si="2"/>
        <v>9.7276202343069667</v>
      </c>
      <c r="T61" s="22">
        <f t="shared" si="3"/>
        <v>10.199047185568183</v>
      </c>
      <c r="U61" s="22">
        <f t="shared" si="4"/>
        <v>0.5099523592784091</v>
      </c>
      <c r="V61" s="22">
        <f t="shared" si="5"/>
        <v>46.295517442316303</v>
      </c>
      <c r="W61" s="22">
        <f t="shared" si="6"/>
        <v>2.3194054238600468</v>
      </c>
      <c r="X61" s="22">
        <f t="shared" si="7"/>
        <v>6.8375119459171625</v>
      </c>
      <c r="Y61" s="22">
        <f t="shared" si="8"/>
        <v>2.8512424814474562</v>
      </c>
      <c r="Z61" s="22">
        <f t="shared" si="9"/>
        <v>40.865766492878237</v>
      </c>
      <c r="AA61" s="22">
        <f t="shared" si="10"/>
        <v>5.1271118230209787</v>
      </c>
      <c r="AB61" s="22">
        <f t="shared" si="11"/>
        <v>334.11244331500484</v>
      </c>
      <c r="AC61" s="22">
        <f t="shared" si="12"/>
        <v>20.535332321913856</v>
      </c>
    </row>
    <row r="62" spans="2:29" x14ac:dyDescent="0.25">
      <c r="B62" s="13" t="s">
        <v>138</v>
      </c>
      <c r="C62" s="41">
        <v>13027257.019999998</v>
      </c>
      <c r="D62" s="41">
        <v>603723.92323299998</v>
      </c>
      <c r="E62" s="41">
        <v>691393.13000000012</v>
      </c>
      <c r="F62" s="41">
        <v>34569.656500000005</v>
      </c>
      <c r="G62" s="41">
        <v>1622846.97</v>
      </c>
      <c r="H62" s="41">
        <v>81304.633196999988</v>
      </c>
      <c r="I62" s="41">
        <v>1268554.3400000001</v>
      </c>
      <c r="J62" s="41">
        <v>528987.15977999999</v>
      </c>
      <c r="K62" s="41">
        <v>6978176.9000000004</v>
      </c>
      <c r="L62" s="41">
        <v>864297.38469999935</v>
      </c>
      <c r="M62" s="41">
        <v>23588228.359999999</v>
      </c>
      <c r="N62" s="41">
        <v>2112882.7574099991</v>
      </c>
      <c r="O62" s="19">
        <v>49</v>
      </c>
      <c r="P62" s="13" t="s">
        <v>138</v>
      </c>
      <c r="Q62" s="11">
        <v>204545.64265747071</v>
      </c>
      <c r="R62" s="22">
        <f t="shared" si="1"/>
        <v>63.68875352585858</v>
      </c>
      <c r="S62" s="22">
        <f t="shared" si="2"/>
        <v>2.9515364658438981</v>
      </c>
      <c r="T62" s="22">
        <f t="shared" si="3"/>
        <v>3.3801410825348035</v>
      </c>
      <c r="U62" s="22">
        <f t="shared" si="4"/>
        <v>0.16900705412674016</v>
      </c>
      <c r="V62" s="22">
        <f t="shared" si="5"/>
        <v>7.9339112235091553</v>
      </c>
      <c r="W62" s="22">
        <f t="shared" si="6"/>
        <v>0.39748895229780862</v>
      </c>
      <c r="X62" s="22">
        <f t="shared" si="7"/>
        <v>6.2018155142239015</v>
      </c>
      <c r="Y62" s="22">
        <f t="shared" si="8"/>
        <v>2.5861570694313665</v>
      </c>
      <c r="Z62" s="22">
        <f t="shared" si="9"/>
        <v>34.115500136493047</v>
      </c>
      <c r="AA62" s="22">
        <f t="shared" si="10"/>
        <v>4.22544999478351</v>
      </c>
      <c r="AB62" s="22">
        <f t="shared" si="11"/>
        <v>115.3201214826195</v>
      </c>
      <c r="AC62" s="22">
        <f t="shared" si="12"/>
        <v>10.329639536483322</v>
      </c>
    </row>
    <row r="63" spans="2:29" x14ac:dyDescent="0.25">
      <c r="B63" s="13" t="s">
        <v>139</v>
      </c>
      <c r="C63" s="41">
        <v>17884784.449999992</v>
      </c>
      <c r="D63" s="41">
        <v>824837.6923089996</v>
      </c>
      <c r="E63" s="41">
        <v>743010.45999999973</v>
      </c>
      <c r="F63" s="41">
        <v>37150.522999999986</v>
      </c>
      <c r="G63" s="41">
        <v>1864087.55</v>
      </c>
      <c r="H63" s="41">
        <v>93390.786254999999</v>
      </c>
      <c r="I63" s="41">
        <v>1240566.3900000008</v>
      </c>
      <c r="J63" s="41">
        <v>517316.18463000027</v>
      </c>
      <c r="K63" s="41">
        <v>9677070.2899999991</v>
      </c>
      <c r="L63" s="41">
        <v>1195772.0864699993</v>
      </c>
      <c r="M63" s="41">
        <v>31409519.139999993</v>
      </c>
      <c r="N63" s="41">
        <v>2668467.2726639993</v>
      </c>
      <c r="O63" s="19">
        <v>50</v>
      </c>
      <c r="P63" s="13" t="s">
        <v>139</v>
      </c>
      <c r="Q63" s="11">
        <v>132263.53031845982</v>
      </c>
      <c r="R63" s="22">
        <f t="shared" si="1"/>
        <v>135.22083076822153</v>
      </c>
      <c r="S63" s="22">
        <f t="shared" si="2"/>
        <v>6.2363199464204708</v>
      </c>
      <c r="T63" s="22">
        <f t="shared" si="3"/>
        <v>5.617651806291601</v>
      </c>
      <c r="U63" s="22">
        <f t="shared" si="4"/>
        <v>0.28088259031458007</v>
      </c>
      <c r="V63" s="22">
        <f t="shared" si="5"/>
        <v>14.093738050932943</v>
      </c>
      <c r="W63" s="22">
        <f t="shared" si="6"/>
        <v>0.70609627635174044</v>
      </c>
      <c r="X63" s="22">
        <f t="shared" si="7"/>
        <v>9.3795045921805169</v>
      </c>
      <c r="Y63" s="22">
        <f t="shared" si="8"/>
        <v>3.9112534149392748</v>
      </c>
      <c r="Z63" s="22">
        <f t="shared" si="9"/>
        <v>73.165068758560011</v>
      </c>
      <c r="AA63" s="22">
        <f t="shared" si="10"/>
        <v>9.0408299520726398</v>
      </c>
      <c r="AB63" s="22">
        <f t="shared" si="11"/>
        <v>237.4767939761866</v>
      </c>
      <c r="AC63" s="22">
        <f t="shared" si="12"/>
        <v>20.175382180098708</v>
      </c>
    </row>
    <row r="64" spans="2:29" x14ac:dyDescent="0.25">
      <c r="B64" s="13" t="s">
        <v>177</v>
      </c>
      <c r="C64" s="41">
        <v>2464393.4299999997</v>
      </c>
      <c r="D64" s="41">
        <v>108415.769936</v>
      </c>
      <c r="E64" s="41">
        <v>132689.80999999997</v>
      </c>
      <c r="F64" s="41">
        <v>6634.4904999999981</v>
      </c>
      <c r="G64" s="41">
        <v>645404.65999999992</v>
      </c>
      <c r="H64" s="41">
        <v>32334.773465999999</v>
      </c>
      <c r="I64" s="41">
        <v>145107.4</v>
      </c>
      <c r="J64" s="41">
        <v>60509.785799999983</v>
      </c>
      <c r="K64" s="41">
        <v>566012.27</v>
      </c>
      <c r="L64" s="41">
        <v>70457.420409999977</v>
      </c>
      <c r="M64" s="41">
        <v>3953607.5699999994</v>
      </c>
      <c r="N64" s="41">
        <v>278352.24011199997</v>
      </c>
      <c r="O64" s="19">
        <v>51</v>
      </c>
      <c r="P64" s="13" t="s">
        <v>177</v>
      </c>
      <c r="Q64" s="11">
        <v>36176.349158719408</v>
      </c>
      <c r="R64" s="22">
        <f t="shared" si="1"/>
        <v>68.121673062911029</v>
      </c>
      <c r="S64" s="22">
        <f t="shared" si="2"/>
        <v>2.9968687404121064</v>
      </c>
      <c r="T64" s="22">
        <f t="shared" si="3"/>
        <v>3.6678607180022311</v>
      </c>
      <c r="U64" s="22">
        <f t="shared" si="4"/>
        <v>0.18339303590011152</v>
      </c>
      <c r="V64" s="22">
        <f t="shared" si="5"/>
        <v>17.840513899519383</v>
      </c>
      <c r="W64" s="22">
        <f t="shared" si="6"/>
        <v>0.89380974636592114</v>
      </c>
      <c r="X64" s="22">
        <f t="shared" si="7"/>
        <v>4.0111123254410943</v>
      </c>
      <c r="Y64" s="22">
        <f t="shared" si="8"/>
        <v>1.6726338397089362</v>
      </c>
      <c r="Z64" s="22">
        <f t="shared" si="9"/>
        <v>15.64592014292788</v>
      </c>
      <c r="AA64" s="22">
        <f t="shared" si="10"/>
        <v>1.9476100283330544</v>
      </c>
      <c r="AB64" s="22">
        <f t="shared" si="11"/>
        <v>109.28708014880161</v>
      </c>
      <c r="AC64" s="22">
        <f t="shared" si="12"/>
        <v>7.6943153907201305</v>
      </c>
    </row>
    <row r="65" spans="2:29" x14ac:dyDescent="0.25">
      <c r="B65" s="13" t="s">
        <v>140</v>
      </c>
      <c r="C65" s="41">
        <v>12966592.669999998</v>
      </c>
      <c r="D65" s="41">
        <v>603472.80755899986</v>
      </c>
      <c r="E65" s="41">
        <v>691523.84999999986</v>
      </c>
      <c r="F65" s="41">
        <v>34576.192499999997</v>
      </c>
      <c r="G65" s="41">
        <v>1278059.44</v>
      </c>
      <c r="H65" s="41">
        <v>64030.777943999994</v>
      </c>
      <c r="I65" s="41">
        <v>946801.2000000003</v>
      </c>
      <c r="J65" s="41">
        <v>394816.10040000005</v>
      </c>
      <c r="K65" s="41">
        <v>5452945.7899999991</v>
      </c>
      <c r="L65" s="41">
        <v>674811.82056999928</v>
      </c>
      <c r="M65" s="41">
        <v>21335922.949999996</v>
      </c>
      <c r="N65" s="41">
        <v>1771707.6989729991</v>
      </c>
      <c r="O65" s="19">
        <v>52</v>
      </c>
      <c r="P65" s="13" t="s">
        <v>140</v>
      </c>
      <c r="Q65" s="11">
        <v>189353.84143543564</v>
      </c>
      <c r="R65" s="22">
        <f t="shared" si="1"/>
        <v>68.478107292168374</v>
      </c>
      <c r="S65" s="22">
        <f t="shared" si="2"/>
        <v>3.1870111690592093</v>
      </c>
      <c r="T65" s="22">
        <f t="shared" si="3"/>
        <v>3.6520191233394659</v>
      </c>
      <c r="U65" s="22">
        <f t="shared" si="4"/>
        <v>0.18260095616697331</v>
      </c>
      <c r="V65" s="22">
        <f t="shared" si="5"/>
        <v>6.7495828461224141</v>
      </c>
      <c r="W65" s="22">
        <f t="shared" si="6"/>
        <v>0.33815410059073292</v>
      </c>
      <c r="X65" s="22">
        <f t="shared" si="7"/>
        <v>5.0001689578757924</v>
      </c>
      <c r="Y65" s="22">
        <f t="shared" si="8"/>
        <v>2.085070455434205</v>
      </c>
      <c r="Z65" s="22">
        <f t="shared" si="9"/>
        <v>28.797650729780948</v>
      </c>
      <c r="AA65" s="22">
        <f t="shared" si="10"/>
        <v>3.5637609221679889</v>
      </c>
      <c r="AB65" s="22">
        <f t="shared" si="11"/>
        <v>112.67752894928698</v>
      </c>
      <c r="AC65" s="22">
        <f t="shared" si="12"/>
        <v>9.3565976034191092</v>
      </c>
    </row>
    <row r="66" spans="2:29" x14ac:dyDescent="0.25">
      <c r="B66" s="13" t="s">
        <v>178</v>
      </c>
      <c r="C66" s="41">
        <v>21086804.949999992</v>
      </c>
      <c r="D66" s="41">
        <v>955059.55327899975</v>
      </c>
      <c r="E66" s="41">
        <v>1141930.8700000001</v>
      </c>
      <c r="F66" s="41">
        <v>57096.5435</v>
      </c>
      <c r="G66" s="41">
        <v>4359040.25</v>
      </c>
      <c r="H66" s="41">
        <v>218387.91652500001</v>
      </c>
      <c r="I66" s="41">
        <v>1238725.5900000008</v>
      </c>
      <c r="J66" s="41">
        <v>516548.57103000022</v>
      </c>
      <c r="K66" s="41">
        <v>9528725.3299999982</v>
      </c>
      <c r="L66" s="41">
        <v>1180346.3819899987</v>
      </c>
      <c r="M66" s="41">
        <v>37355226.989999995</v>
      </c>
      <c r="N66" s="41">
        <v>2927438.9663239988</v>
      </c>
      <c r="O66" s="19">
        <v>53</v>
      </c>
      <c r="P66" s="13" t="s">
        <v>178</v>
      </c>
      <c r="Q66" s="11">
        <v>169043.48524780275</v>
      </c>
      <c r="R66" s="22">
        <f t="shared" si="1"/>
        <v>124.74189655453807</v>
      </c>
      <c r="S66" s="22">
        <f t="shared" si="2"/>
        <v>5.6497862184926397</v>
      </c>
      <c r="T66" s="22">
        <f t="shared" si="3"/>
        <v>6.7552492089596399</v>
      </c>
      <c r="U66" s="22">
        <f t="shared" si="4"/>
        <v>0.33776246044798197</v>
      </c>
      <c r="V66" s="22">
        <f t="shared" si="5"/>
        <v>25.786502470710623</v>
      </c>
      <c r="W66" s="22">
        <f t="shared" si="6"/>
        <v>1.2919037737826022</v>
      </c>
      <c r="X66" s="22">
        <f t="shared" si="7"/>
        <v>7.3278516955808088</v>
      </c>
      <c r="Y66" s="22">
        <f t="shared" si="8"/>
        <v>3.0557141570571966</v>
      </c>
      <c r="Z66" s="22">
        <f t="shared" si="9"/>
        <v>56.368485990641595</v>
      </c>
      <c r="AA66" s="22">
        <f t="shared" si="10"/>
        <v>6.9825014567092945</v>
      </c>
      <c r="AB66" s="22">
        <f t="shared" si="11"/>
        <v>220.97998592043075</v>
      </c>
      <c r="AC66" s="22">
        <f t="shared" si="12"/>
        <v>17.317668066489716</v>
      </c>
    </row>
    <row r="67" spans="2:29" x14ac:dyDescent="0.25">
      <c r="B67" s="13" t="s">
        <v>179</v>
      </c>
      <c r="C67" s="41">
        <v>1876724.7700000003</v>
      </c>
      <c r="D67" s="41">
        <v>83278.903741000016</v>
      </c>
      <c r="E67" s="41">
        <v>66417.73000000001</v>
      </c>
      <c r="F67" s="41">
        <v>3320.8865000000005</v>
      </c>
      <c r="G67" s="41">
        <v>263922.86</v>
      </c>
      <c r="H67" s="41">
        <v>13222.535286</v>
      </c>
      <c r="I67" s="41">
        <v>80967.450000000012</v>
      </c>
      <c r="J67" s="41">
        <v>33763.426650000001</v>
      </c>
      <c r="K67" s="41">
        <v>651456.62999999989</v>
      </c>
      <c r="L67" s="41">
        <v>81455.738289999965</v>
      </c>
      <c r="M67" s="41">
        <v>2939489.4400000004</v>
      </c>
      <c r="N67" s="41">
        <v>215041.490467</v>
      </c>
      <c r="O67" s="19">
        <v>54</v>
      </c>
      <c r="P67" s="13" t="s">
        <v>179</v>
      </c>
      <c r="Q67" s="11">
        <v>19827.766052864808</v>
      </c>
      <c r="R67" s="22">
        <f t="shared" si="1"/>
        <v>94.651347256986739</v>
      </c>
      <c r="S67" s="22">
        <f t="shared" si="2"/>
        <v>4.2001153089542074</v>
      </c>
      <c r="T67" s="22">
        <f t="shared" si="3"/>
        <v>3.3497333901820809</v>
      </c>
      <c r="U67" s="22">
        <f t="shared" si="4"/>
        <v>0.16748666950910404</v>
      </c>
      <c r="V67" s="22">
        <f t="shared" si="5"/>
        <v>13.310771334316161</v>
      </c>
      <c r="W67" s="22">
        <f t="shared" si="6"/>
        <v>0.66686964384923975</v>
      </c>
      <c r="X67" s="22">
        <f t="shared" si="7"/>
        <v>4.0835386994240563</v>
      </c>
      <c r="Y67" s="22">
        <f t="shared" si="8"/>
        <v>1.7028356376598313</v>
      </c>
      <c r="Z67" s="22">
        <f t="shared" si="9"/>
        <v>32.855775494984435</v>
      </c>
      <c r="AA67" s="22">
        <f t="shared" si="10"/>
        <v>4.1081651898061837</v>
      </c>
      <c r="AB67" s="22">
        <f t="shared" si="11"/>
        <v>148.25116617589347</v>
      </c>
      <c r="AC67" s="22">
        <f t="shared" si="12"/>
        <v>10.845472449778567</v>
      </c>
    </row>
    <row r="68" spans="2:29" x14ac:dyDescent="0.25">
      <c r="B68" s="13" t="s">
        <v>180</v>
      </c>
      <c r="C68" s="41">
        <v>1402335.0100000002</v>
      </c>
      <c r="D68" s="41">
        <v>60997.014239000011</v>
      </c>
      <c r="E68" s="41">
        <v>43088.800000000003</v>
      </c>
      <c r="F68" s="41">
        <v>2154.44</v>
      </c>
      <c r="G68" s="41">
        <v>169093.34999999998</v>
      </c>
      <c r="H68" s="41">
        <v>8471.5768349999998</v>
      </c>
      <c r="I68" s="41">
        <v>29691.500000000004</v>
      </c>
      <c r="J68" s="41">
        <v>12381.3555</v>
      </c>
      <c r="K68" s="41">
        <v>221967.26000000004</v>
      </c>
      <c r="L68" s="41">
        <v>27775.223379999985</v>
      </c>
      <c r="M68" s="41">
        <v>1866175.9200000002</v>
      </c>
      <c r="N68" s="41">
        <v>111779.609954</v>
      </c>
      <c r="O68" s="19">
        <v>55</v>
      </c>
      <c r="P68" s="13" t="s">
        <v>180</v>
      </c>
      <c r="Q68" s="11">
        <v>17111.843302118912</v>
      </c>
      <c r="R68" s="22">
        <f t="shared" si="1"/>
        <v>81.951136720983939</v>
      </c>
      <c r="S68" s="22">
        <f t="shared" si="2"/>
        <v>3.5646080414637105</v>
      </c>
      <c r="T68" s="22">
        <f t="shared" si="3"/>
        <v>2.5180688742436321</v>
      </c>
      <c r="U68" s="22">
        <f t="shared" si="4"/>
        <v>0.1259034437121816</v>
      </c>
      <c r="V68" s="22">
        <f t="shared" si="5"/>
        <v>9.8816560562509128</v>
      </c>
      <c r="W68" s="22">
        <f t="shared" si="6"/>
        <v>0.49507096841817083</v>
      </c>
      <c r="X68" s="22">
        <f t="shared" si="7"/>
        <v>1.7351432850208128</v>
      </c>
      <c r="Y68" s="22">
        <f t="shared" si="8"/>
        <v>0.72355474985367885</v>
      </c>
      <c r="Z68" s="22">
        <f t="shared" si="9"/>
        <v>12.971557539479949</v>
      </c>
      <c r="AA68" s="22">
        <f t="shared" si="10"/>
        <v>1.6231578848411179</v>
      </c>
      <c r="AB68" s="22">
        <f t="shared" si="11"/>
        <v>109.05756247597924</v>
      </c>
      <c r="AC68" s="22">
        <f t="shared" si="12"/>
        <v>6.5322950882888602</v>
      </c>
    </row>
    <row r="69" spans="2:29" x14ac:dyDescent="0.25">
      <c r="B69" s="13" t="s">
        <v>181</v>
      </c>
      <c r="C69" s="41">
        <v>2150275.0499999998</v>
      </c>
      <c r="D69" s="41">
        <v>94312.406432000003</v>
      </c>
      <c r="E69" s="41">
        <v>112259.70000000001</v>
      </c>
      <c r="F69" s="41">
        <v>5612.9850000000006</v>
      </c>
      <c r="G69" s="41">
        <v>385451.88</v>
      </c>
      <c r="H69" s="41">
        <v>19311.139188000001</v>
      </c>
      <c r="I69" s="41">
        <v>72324.659999999989</v>
      </c>
      <c r="J69" s="41">
        <v>30159.383219999989</v>
      </c>
      <c r="K69" s="41">
        <v>453999.78999999992</v>
      </c>
      <c r="L69" s="41">
        <v>56635.691849999967</v>
      </c>
      <c r="M69" s="41">
        <v>3174311.08</v>
      </c>
      <c r="N69" s="41">
        <v>206031.60568999997</v>
      </c>
      <c r="O69" s="19">
        <v>56</v>
      </c>
      <c r="P69" s="13" t="s">
        <v>181</v>
      </c>
      <c r="Q69" s="11">
        <v>14793.881156353907</v>
      </c>
      <c r="R69" s="22">
        <f t="shared" si="1"/>
        <v>145.34894712713478</v>
      </c>
      <c r="S69" s="22">
        <f t="shared" si="2"/>
        <v>6.375095584128931</v>
      </c>
      <c r="T69" s="22">
        <f t="shared" si="3"/>
        <v>7.588252116773627</v>
      </c>
      <c r="U69" s="22">
        <f t="shared" si="4"/>
        <v>0.37941260583868136</v>
      </c>
      <c r="V69" s="22">
        <f t="shared" si="5"/>
        <v>26.05481792953637</v>
      </c>
      <c r="W69" s="22">
        <f t="shared" si="6"/>
        <v>1.3053463782697721</v>
      </c>
      <c r="X69" s="22">
        <f t="shared" si="7"/>
        <v>4.8888225635729716</v>
      </c>
      <c r="Y69" s="22">
        <f t="shared" si="8"/>
        <v>2.0386390090099287</v>
      </c>
      <c r="Z69" s="22">
        <f t="shared" si="9"/>
        <v>30.688349135818832</v>
      </c>
      <c r="AA69" s="22">
        <f t="shared" si="10"/>
        <v>3.8283186982122799</v>
      </c>
      <c r="AB69" s="22">
        <f t="shared" si="11"/>
        <v>214.56918887283661</v>
      </c>
      <c r="AC69" s="22">
        <f t="shared" si="12"/>
        <v>13.926812275459593</v>
      </c>
    </row>
    <row r="70" spans="2:29" x14ac:dyDescent="0.25">
      <c r="B70" s="13" t="s">
        <v>182</v>
      </c>
      <c r="C70" s="41">
        <v>4814088.9000000004</v>
      </c>
      <c r="D70" s="41">
        <v>219110.03320500004</v>
      </c>
      <c r="E70" s="41">
        <v>262710.24</v>
      </c>
      <c r="F70" s="41">
        <v>13135.511999999999</v>
      </c>
      <c r="G70" s="41">
        <v>783160.07000000007</v>
      </c>
      <c r="H70" s="41">
        <v>39236.319507</v>
      </c>
      <c r="I70" s="41">
        <v>365853.81</v>
      </c>
      <c r="J70" s="41">
        <v>152561.03876999998</v>
      </c>
      <c r="K70" s="41">
        <v>2121072.88</v>
      </c>
      <c r="L70" s="41">
        <v>262752.57823999983</v>
      </c>
      <c r="M70" s="41">
        <v>8346885.9000000004</v>
      </c>
      <c r="N70" s="41">
        <v>686795.48172199982</v>
      </c>
      <c r="O70" s="19">
        <v>57</v>
      </c>
      <c r="P70" s="13" t="s">
        <v>182</v>
      </c>
      <c r="Q70" s="11">
        <v>65130.453942108157</v>
      </c>
      <c r="R70" s="22">
        <f t="shared" si="1"/>
        <v>73.914560833232485</v>
      </c>
      <c r="S70" s="22">
        <f t="shared" si="2"/>
        <v>3.3641717498201094</v>
      </c>
      <c r="T70" s="22">
        <f t="shared" si="3"/>
        <v>4.0336006291851207</v>
      </c>
      <c r="U70" s="22">
        <f t="shared" si="4"/>
        <v>0.20168003145925603</v>
      </c>
      <c r="V70" s="22">
        <f t="shared" si="5"/>
        <v>12.02448351881778</v>
      </c>
      <c r="W70" s="22">
        <f t="shared" si="6"/>
        <v>0.60242662429277072</v>
      </c>
      <c r="X70" s="22">
        <f t="shared" si="7"/>
        <v>5.6172464316799138</v>
      </c>
      <c r="Y70" s="22">
        <f t="shared" si="8"/>
        <v>2.3423917620105237</v>
      </c>
      <c r="Z70" s="22">
        <f t="shared" si="9"/>
        <v>32.566529965925561</v>
      </c>
      <c r="AA70" s="22">
        <f t="shared" si="10"/>
        <v>4.034250682078004</v>
      </c>
      <c r="AB70" s="22">
        <f t="shared" si="11"/>
        <v>128.15642137884086</v>
      </c>
      <c r="AC70" s="22">
        <f t="shared" si="12"/>
        <v>10.544920849660663</v>
      </c>
    </row>
    <row r="71" spans="2:29" x14ac:dyDescent="0.25">
      <c r="B71" s="13" t="s">
        <v>183</v>
      </c>
      <c r="C71" s="41">
        <v>2666263.4800000004</v>
      </c>
      <c r="D71" s="41">
        <v>115039.40906600001</v>
      </c>
      <c r="E71" s="41">
        <v>142772.10999999999</v>
      </c>
      <c r="F71" s="41">
        <v>7138.6054999999997</v>
      </c>
      <c r="G71" s="41">
        <v>557145.64</v>
      </c>
      <c r="H71" s="41">
        <v>27912.996564000001</v>
      </c>
      <c r="I71" s="41">
        <v>70541.8</v>
      </c>
      <c r="J71" s="41">
        <v>29415.930599999996</v>
      </c>
      <c r="K71" s="41">
        <v>484878.01</v>
      </c>
      <c r="L71" s="41">
        <v>61173.026029999972</v>
      </c>
      <c r="M71" s="41">
        <v>3921601.04</v>
      </c>
      <c r="N71" s="41">
        <v>240679.96775999997</v>
      </c>
      <c r="O71" s="19">
        <v>58</v>
      </c>
      <c r="P71" s="13" t="s">
        <v>183</v>
      </c>
      <c r="Q71" s="11">
        <v>11278.328800584739</v>
      </c>
      <c r="R71" s="22">
        <f t="shared" si="1"/>
        <v>236.40590083362036</v>
      </c>
      <c r="S71" s="22">
        <f t="shared" si="2"/>
        <v>10.200040369459316</v>
      </c>
      <c r="T71" s="22">
        <f t="shared" si="3"/>
        <v>12.658977453521109</v>
      </c>
      <c r="U71" s="22">
        <f t="shared" si="4"/>
        <v>0.63294887267605549</v>
      </c>
      <c r="V71" s="22">
        <f t="shared" si="5"/>
        <v>49.399662826917591</v>
      </c>
      <c r="W71" s="22">
        <f t="shared" si="6"/>
        <v>2.4749231076285714</v>
      </c>
      <c r="X71" s="22">
        <f t="shared" si="7"/>
        <v>6.2546323349202835</v>
      </c>
      <c r="Y71" s="22">
        <f t="shared" si="8"/>
        <v>2.6081816836617575</v>
      </c>
      <c r="Z71" s="22">
        <f t="shared" si="9"/>
        <v>42.992008707430209</v>
      </c>
      <c r="AA71" s="22">
        <f t="shared" si="10"/>
        <v>5.4239441952453431</v>
      </c>
      <c r="AB71" s="22">
        <f t="shared" si="11"/>
        <v>347.71118215640956</v>
      </c>
      <c r="AC71" s="22">
        <f t="shared" si="12"/>
        <v>21.340038228671045</v>
      </c>
    </row>
    <row r="72" spans="2:29" x14ac:dyDescent="0.25">
      <c r="B72" s="13" t="s">
        <v>141</v>
      </c>
      <c r="C72" s="41">
        <v>13337060.639999999</v>
      </c>
      <c r="D72" s="41">
        <v>622473.53234700009</v>
      </c>
      <c r="E72" s="41">
        <v>1030662.4900000002</v>
      </c>
      <c r="F72" s="41">
        <v>51533.124500000013</v>
      </c>
      <c r="G72" s="41">
        <v>1167648.2999999998</v>
      </c>
      <c r="H72" s="41">
        <v>58499.179829999994</v>
      </c>
      <c r="I72" s="41">
        <v>1438129.0400000005</v>
      </c>
      <c r="J72" s="41">
        <v>599699.80968000018</v>
      </c>
      <c r="K72" s="41">
        <v>7212284.4000000013</v>
      </c>
      <c r="L72" s="41">
        <v>890267.04711999965</v>
      </c>
      <c r="M72" s="41">
        <v>24185784.870000001</v>
      </c>
      <c r="N72" s="41">
        <v>2222472.6934770001</v>
      </c>
      <c r="O72" s="19">
        <v>59</v>
      </c>
      <c r="P72" s="13" t="s">
        <v>141</v>
      </c>
      <c r="Q72" s="11">
        <v>118654.75451722124</v>
      </c>
      <c r="R72" s="22">
        <f t="shared" si="1"/>
        <v>112.40224375555295</v>
      </c>
      <c r="S72" s="22">
        <f t="shared" si="2"/>
        <v>5.2460900945748108</v>
      </c>
      <c r="T72" s="22">
        <f t="shared" si="3"/>
        <v>8.6862300140734146</v>
      </c>
      <c r="U72" s="22">
        <f t="shared" si="4"/>
        <v>0.43431150070367075</v>
      </c>
      <c r="V72" s="22">
        <f t="shared" si="5"/>
        <v>9.8407207090090125</v>
      </c>
      <c r="W72" s="22">
        <f t="shared" si="6"/>
        <v>0.49302010752135156</v>
      </c>
      <c r="X72" s="22">
        <f t="shared" si="7"/>
        <v>12.120281617465857</v>
      </c>
      <c r="Y72" s="22">
        <f t="shared" si="8"/>
        <v>5.0541574344832618</v>
      </c>
      <c r="Z72" s="22">
        <f t="shared" si="9"/>
        <v>60.783779203329175</v>
      </c>
      <c r="AA72" s="22">
        <f t="shared" si="10"/>
        <v>7.5030035732010099</v>
      </c>
      <c r="AB72" s="22">
        <f t="shared" si="11"/>
        <v>203.83325529943042</v>
      </c>
      <c r="AC72" s="22">
        <f t="shared" si="12"/>
        <v>18.730582710484107</v>
      </c>
    </row>
    <row r="73" spans="2:29" x14ac:dyDescent="0.25">
      <c r="B73" s="13" t="s">
        <v>184</v>
      </c>
      <c r="C73" s="41">
        <v>648775.54</v>
      </c>
      <c r="D73" s="41">
        <v>28266.550361000001</v>
      </c>
      <c r="E73" s="41">
        <v>24325.63</v>
      </c>
      <c r="F73" s="41">
        <v>1216.2815000000001</v>
      </c>
      <c r="G73" s="41">
        <v>118240.5</v>
      </c>
      <c r="H73" s="41">
        <v>5923.8490500000007</v>
      </c>
      <c r="I73" s="41">
        <v>17151.550000000003</v>
      </c>
      <c r="J73" s="41">
        <v>7152.1963500000002</v>
      </c>
      <c r="K73" s="41">
        <v>133344.51</v>
      </c>
      <c r="L73" s="41">
        <v>16758.593129999997</v>
      </c>
      <c r="M73" s="41">
        <v>941837.7300000001</v>
      </c>
      <c r="N73" s="41">
        <v>59317.470390999995</v>
      </c>
      <c r="O73" s="19">
        <v>60</v>
      </c>
      <c r="P73" s="13" t="s">
        <v>184</v>
      </c>
      <c r="Q73" s="11">
        <v>7364.6157400968114</v>
      </c>
      <c r="R73" s="22">
        <f t="shared" si="1"/>
        <v>88.093603644210177</v>
      </c>
      <c r="S73" s="22">
        <f t="shared" si="2"/>
        <v>3.8381568514297562</v>
      </c>
      <c r="T73" s="22">
        <f t="shared" si="3"/>
        <v>3.3030413070377285</v>
      </c>
      <c r="U73" s="22">
        <f t="shared" si="4"/>
        <v>0.16515206535188642</v>
      </c>
      <c r="V73" s="22">
        <f t="shared" si="5"/>
        <v>16.055216480099162</v>
      </c>
      <c r="W73" s="22">
        <f t="shared" si="6"/>
        <v>0.80436634565296805</v>
      </c>
      <c r="X73" s="22">
        <f t="shared" si="7"/>
        <v>2.3289130900093014</v>
      </c>
      <c r="Y73" s="22">
        <f t="shared" si="8"/>
        <v>0.97115675853387851</v>
      </c>
      <c r="Z73" s="22">
        <f t="shared" si="9"/>
        <v>18.10610556013166</v>
      </c>
      <c r="AA73" s="22">
        <f t="shared" si="10"/>
        <v>2.2755556734287534</v>
      </c>
      <c r="AB73" s="22">
        <f t="shared" si="11"/>
        <v>127.88688008148803</v>
      </c>
      <c r="AC73" s="22">
        <f t="shared" si="12"/>
        <v>8.0543876943972421</v>
      </c>
    </row>
    <row r="74" spans="2:29" x14ac:dyDescent="0.25">
      <c r="B74" s="13" t="s">
        <v>62</v>
      </c>
      <c r="C74" s="41">
        <v>2287299.34</v>
      </c>
      <c r="D74" s="41">
        <v>97801.443973000016</v>
      </c>
      <c r="E74" s="41">
        <v>94455.29</v>
      </c>
      <c r="F74" s="41">
        <v>4722.7644999999993</v>
      </c>
      <c r="G74" s="41">
        <v>100246.51</v>
      </c>
      <c r="H74" s="41">
        <v>5022.3501509999996</v>
      </c>
      <c r="I74" s="41">
        <v>29021.57</v>
      </c>
      <c r="J74" s="41">
        <v>12101.99469</v>
      </c>
      <c r="K74" s="41">
        <v>2543054.0500000007</v>
      </c>
      <c r="L74" s="41">
        <v>313065.88174999977</v>
      </c>
      <c r="M74" s="41">
        <v>5054076.76</v>
      </c>
      <c r="N74" s="41">
        <v>432714.43506399979</v>
      </c>
      <c r="O74" s="19">
        <v>61</v>
      </c>
      <c r="P74" s="13" t="s">
        <v>62</v>
      </c>
      <c r="Q74" s="11">
        <v>3015.1054147965328</v>
      </c>
      <c r="R74" s="22">
        <f t="shared" si="1"/>
        <v>758.61339002449199</v>
      </c>
      <c r="S74" s="22">
        <f t="shared" si="2"/>
        <v>32.43715576014111</v>
      </c>
      <c r="T74" s="22">
        <f t="shared" si="3"/>
        <v>31.327359082194505</v>
      </c>
      <c r="U74" s="22">
        <f t="shared" si="4"/>
        <v>1.5663679541097251</v>
      </c>
      <c r="V74" s="22">
        <f>G74/$Q74</f>
        <v>33.248094580057952</v>
      </c>
      <c r="W74" s="22">
        <f t="shared" si="6"/>
        <v>1.6657295384609034</v>
      </c>
      <c r="X74" s="22">
        <f t="shared" si="7"/>
        <v>9.6253914896565735</v>
      </c>
      <c r="Y74" s="22">
        <f t="shared" si="8"/>
        <v>4.0137882511867913</v>
      </c>
      <c r="Z74" s="22">
        <f t="shared" si="9"/>
        <v>843.43785710444638</v>
      </c>
      <c r="AA74" s="22">
        <f t="shared" si="10"/>
        <v>103.83248300826864</v>
      </c>
      <c r="AB74" s="22">
        <f t="shared" si="11"/>
        <v>1676.2520922808471</v>
      </c>
      <c r="AC74" s="22">
        <f t="shared" si="12"/>
        <v>143.51552451216716</v>
      </c>
    </row>
    <row r="75" spans="2:29" x14ac:dyDescent="0.25">
      <c r="B75" s="13" t="s">
        <v>185</v>
      </c>
      <c r="C75" s="41">
        <v>3680187.2600000035</v>
      </c>
      <c r="D75" s="41">
        <v>161217.67253800016</v>
      </c>
      <c r="E75" s="41">
        <v>208372.76</v>
      </c>
      <c r="F75" s="41">
        <v>10418.638000000003</v>
      </c>
      <c r="G75" s="41">
        <v>878395.26</v>
      </c>
      <c r="H75" s="41">
        <v>44007.602525999995</v>
      </c>
      <c r="I75" s="41">
        <v>145601.69</v>
      </c>
      <c r="J75" s="41">
        <v>60715.90472999998</v>
      </c>
      <c r="K75" s="41">
        <v>855025.03999999992</v>
      </c>
      <c r="L75" s="41">
        <v>107268.84151999996</v>
      </c>
      <c r="M75" s="41">
        <v>5767582.0100000035</v>
      </c>
      <c r="N75" s="41">
        <v>383628.65931400011</v>
      </c>
      <c r="O75" s="19">
        <v>62</v>
      </c>
      <c r="P75" s="13" t="s">
        <v>185</v>
      </c>
      <c r="Q75" s="11">
        <v>30034.679513025309</v>
      </c>
      <c r="R75" s="22">
        <f t="shared" si="1"/>
        <v>122.53126451387624</v>
      </c>
      <c r="S75" s="22">
        <f t="shared" si="2"/>
        <v>5.367717423722933</v>
      </c>
      <c r="T75" s="22">
        <f t="shared" si="3"/>
        <v>6.9377387532846431</v>
      </c>
      <c r="U75" s="22">
        <f t="shared" si="4"/>
        <v>0.34688693766423223</v>
      </c>
      <c r="V75" s="22">
        <f t="shared" si="5"/>
        <v>29.246034059363325</v>
      </c>
      <c r="W75" s="22">
        <f t="shared" si="6"/>
        <v>1.4652263063741022</v>
      </c>
      <c r="X75" s="22">
        <f>I75/$Q75</f>
        <v>4.847785705083222</v>
      </c>
      <c r="Y75" s="22">
        <f t="shared" si="8"/>
        <v>2.0215266390197031</v>
      </c>
      <c r="Z75" s="22">
        <f t="shared" si="9"/>
        <v>28.467926206077756</v>
      </c>
      <c r="AA75" s="22">
        <f t="shared" si="10"/>
        <v>3.5714994552707005</v>
      </c>
      <c r="AB75" s="22">
        <f t="shared" si="11"/>
        <v>192.03074923768517</v>
      </c>
      <c r="AC75" s="22">
        <f t="shared" si="12"/>
        <v>12.772856762051671</v>
      </c>
    </row>
    <row r="76" spans="2:29" x14ac:dyDescent="0.25">
      <c r="B76" s="13" t="s">
        <v>186</v>
      </c>
      <c r="C76" s="41">
        <v>3031205.4699999997</v>
      </c>
      <c r="D76" s="41">
        <v>131011.23413000003</v>
      </c>
      <c r="E76" s="41">
        <v>109033.45999999999</v>
      </c>
      <c r="F76" s="41">
        <v>5451.6729999999998</v>
      </c>
      <c r="G76" s="41">
        <v>524365.10000000009</v>
      </c>
      <c r="H76" s="41">
        <v>26270.691510000001</v>
      </c>
      <c r="I76" s="41">
        <v>82955.59</v>
      </c>
      <c r="J76" s="41">
        <v>34592.481029999995</v>
      </c>
      <c r="K76" s="41">
        <v>476036.65</v>
      </c>
      <c r="L76" s="41">
        <v>60308.953549999977</v>
      </c>
      <c r="M76" s="41">
        <v>4223596.2699999996</v>
      </c>
      <c r="N76" s="41">
        <v>257635.03322000001</v>
      </c>
      <c r="O76" s="19">
        <v>63</v>
      </c>
      <c r="P76" s="13" t="s">
        <v>186</v>
      </c>
      <c r="Q76" s="11">
        <v>16107.361907766646</v>
      </c>
      <c r="R76" s="22">
        <f t="shared" si="1"/>
        <v>188.18758076941285</v>
      </c>
      <c r="S76" s="22">
        <f t="shared" si="2"/>
        <v>8.1336245426278673</v>
      </c>
      <c r="T76" s="22">
        <f t="shared" si="3"/>
        <v>6.7691693167598261</v>
      </c>
      <c r="U76" s="22">
        <f t="shared" si="4"/>
        <v>0.33845846583799127</v>
      </c>
      <c r="V76" s="22">
        <f t="shared" si="5"/>
        <v>32.554375012034825</v>
      </c>
      <c r="W76" s="22">
        <f t="shared" si="6"/>
        <v>1.6309741881029445</v>
      </c>
      <c r="X76" s="22">
        <f t="shared" si="7"/>
        <v>5.1501661460776189</v>
      </c>
      <c r="Y76" s="22">
        <f t="shared" si="8"/>
        <v>2.1476192829143672</v>
      </c>
      <c r="Z76" s="22">
        <f t="shared" si="9"/>
        <v>29.55397989601666</v>
      </c>
      <c r="AA76" s="22">
        <f t="shared" si="10"/>
        <v>3.7441856646258262</v>
      </c>
      <c r="AB76" s="22">
        <f t="shared" si="11"/>
        <v>262.21527114030175</v>
      </c>
      <c r="AC76" s="22">
        <f t="shared" si="12"/>
        <v>15.994862144108998</v>
      </c>
    </row>
    <row r="77" spans="2:29" x14ac:dyDescent="0.25">
      <c r="B77" s="13" t="s">
        <v>142</v>
      </c>
      <c r="C77" s="41">
        <v>9451775.3100000042</v>
      </c>
      <c r="D77" s="41">
        <v>443246.1421650002</v>
      </c>
      <c r="E77" s="41">
        <v>725646.18</v>
      </c>
      <c r="F77" s="41">
        <v>36282.309000000008</v>
      </c>
      <c r="G77" s="41">
        <v>780751.49</v>
      </c>
      <c r="H77" s="41">
        <v>39115.649648999999</v>
      </c>
      <c r="I77" s="41">
        <v>1881950.3699999987</v>
      </c>
      <c r="J77" s="41">
        <v>784773.3042899993</v>
      </c>
      <c r="K77" s="41">
        <v>7360988.9900000002</v>
      </c>
      <c r="L77" s="41">
        <v>908921.5929699993</v>
      </c>
      <c r="M77" s="41">
        <v>20201112.340000004</v>
      </c>
      <c r="N77" s="41">
        <v>2212338.9980739988</v>
      </c>
      <c r="O77" s="19">
        <v>64</v>
      </c>
      <c r="P77" s="13" t="s">
        <v>142</v>
      </c>
      <c r="Q77" s="11">
        <v>119369.58233032227</v>
      </c>
      <c r="R77" s="22">
        <f t="shared" si="1"/>
        <v>79.180768881680706</v>
      </c>
      <c r="S77" s="22">
        <f t="shared" si="2"/>
        <v>3.7132252078962562</v>
      </c>
      <c r="T77" s="22">
        <f t="shared" si="3"/>
        <v>6.0789873419509428</v>
      </c>
      <c r="U77" s="22">
        <f t="shared" si="4"/>
        <v>0.30394936709754722</v>
      </c>
      <c r="V77" s="22">
        <f t="shared" si="5"/>
        <v>6.5406234549726951</v>
      </c>
      <c r="W77" s="22">
        <f t="shared" si="6"/>
        <v>0.327685235094132</v>
      </c>
      <c r="X77" s="22">
        <f t="shared" si="7"/>
        <v>15.765744784062511</v>
      </c>
      <c r="Y77" s="22">
        <f t="shared" si="8"/>
        <v>6.5743155749540652</v>
      </c>
      <c r="Z77" s="22">
        <f t="shared" si="9"/>
        <v>61.665533599929176</v>
      </c>
      <c r="AA77" s="22">
        <f t="shared" si="10"/>
        <v>7.6143484397458172</v>
      </c>
      <c r="AB77" s="22">
        <f t="shared" si="11"/>
        <v>169.23165806259604</v>
      </c>
      <c r="AC77" s="22">
        <f t="shared" si="12"/>
        <v>18.533523824787817</v>
      </c>
    </row>
    <row r="78" spans="2:29" x14ac:dyDescent="0.25">
      <c r="B78" s="13" t="s">
        <v>187</v>
      </c>
      <c r="C78" s="41">
        <v>1500816.93</v>
      </c>
      <c r="D78" s="41">
        <v>63874.062166000003</v>
      </c>
      <c r="E78" s="41">
        <v>66812.229999999981</v>
      </c>
      <c r="F78" s="41">
        <v>3340.6114999999995</v>
      </c>
      <c r="G78" s="41">
        <v>244457.94</v>
      </c>
      <c r="H78" s="41">
        <v>12247.342794</v>
      </c>
      <c r="I78" s="41">
        <v>41072.200000000004</v>
      </c>
      <c r="J78" s="41">
        <v>17127.107400000001</v>
      </c>
      <c r="K78" s="41">
        <v>650621.16</v>
      </c>
      <c r="L78" s="41">
        <v>80543.823079999958</v>
      </c>
      <c r="M78" s="41">
        <v>2503780.46</v>
      </c>
      <c r="N78" s="41">
        <v>177132.94693999994</v>
      </c>
      <c r="O78" s="19">
        <v>65</v>
      </c>
      <c r="P78" s="13" t="s">
        <v>187</v>
      </c>
      <c r="Q78" s="11">
        <v>10841.534652005614</v>
      </c>
      <c r="R78" s="22">
        <f t="shared" si="1"/>
        <v>138.43214804671206</v>
      </c>
      <c r="S78" s="22">
        <f t="shared" si="2"/>
        <v>5.8916070663652507</v>
      </c>
      <c r="T78" s="22">
        <f t="shared" si="3"/>
        <v>6.16261739177674</v>
      </c>
      <c r="U78" s="22">
        <f t="shared" si="4"/>
        <v>0.30813086958883706</v>
      </c>
      <c r="V78" s="22">
        <f t="shared" si="5"/>
        <v>22.54827825088184</v>
      </c>
      <c r="W78" s="22">
        <f t="shared" si="6"/>
        <v>1.1296687403691803</v>
      </c>
      <c r="X78" s="22">
        <f t="shared" si="7"/>
        <v>3.7884120023913694</v>
      </c>
      <c r="Y78" s="22">
        <f t="shared" si="8"/>
        <v>1.5797678049972008</v>
      </c>
      <c r="Z78" s="22">
        <f t="shared" si="9"/>
        <v>60.011906144637862</v>
      </c>
      <c r="AA78" s="22">
        <f t="shared" si="10"/>
        <v>7.4291902083345622</v>
      </c>
      <c r="AB78" s="22">
        <f t="shared" si="11"/>
        <v>230.94336183639987</v>
      </c>
      <c r="AC78" s="22">
        <f t="shared" si="12"/>
        <v>16.33836468965503</v>
      </c>
    </row>
    <row r="79" spans="2:29" x14ac:dyDescent="0.25">
      <c r="B79" s="13" t="s">
        <v>188</v>
      </c>
      <c r="C79" s="41">
        <v>10798986.02</v>
      </c>
      <c r="D79" s="41">
        <v>475427.65897399996</v>
      </c>
      <c r="E79" s="41">
        <v>1525314.1899999995</v>
      </c>
      <c r="F79" s="41">
        <v>76265.709499999968</v>
      </c>
      <c r="G79" s="41">
        <v>947360.2</v>
      </c>
      <c r="H79" s="41">
        <v>47462.746019999991</v>
      </c>
      <c r="I79" s="41">
        <v>250589.69</v>
      </c>
      <c r="J79" s="41">
        <v>104495.90072999999</v>
      </c>
      <c r="K79" s="41">
        <v>30808235.809999991</v>
      </c>
      <c r="L79" s="41">
        <v>3790985.0198299959</v>
      </c>
      <c r="M79" s="41">
        <v>44330485.909999989</v>
      </c>
      <c r="N79" s="41">
        <v>4494637.0350539954</v>
      </c>
      <c r="O79" s="19">
        <v>66</v>
      </c>
      <c r="P79" s="13" t="s">
        <v>188</v>
      </c>
      <c r="Q79" s="11">
        <v>33957.457447874607</v>
      </c>
      <c r="R79" s="22">
        <f t="shared" ref="R79:R93" si="13">C79/$Q79</f>
        <v>318.01515282988026</v>
      </c>
      <c r="S79" s="22">
        <f t="shared" ref="S79:S93" si="14">D79/$Q79</f>
        <v>14.000684818755678</v>
      </c>
      <c r="T79" s="22">
        <f t="shared" ref="T79:T93" si="15">E79/$Q79</f>
        <v>44.918386258493825</v>
      </c>
      <c r="U79" s="22">
        <f t="shared" ref="U79:U93" si="16">F79/$Q79</f>
        <v>2.2459193129246908</v>
      </c>
      <c r="V79" s="22">
        <f t="shared" ref="V79:V93" si="17">G79/$Q79</f>
        <v>27.898443264022852</v>
      </c>
      <c r="W79" s="22">
        <f t="shared" ref="W79:W93" si="18">H79/$Q79</f>
        <v>1.3977120075275447</v>
      </c>
      <c r="X79" s="22">
        <f t="shared" ref="X79:X93" si="19">I79/$Q79</f>
        <v>7.3795186340043362</v>
      </c>
      <c r="Y79" s="22">
        <f t="shared" ref="Y79:Y93" si="20">J79/$Q79</f>
        <v>3.0772592703798081</v>
      </c>
      <c r="Z79" s="22">
        <f t="shared" ref="Z79:Z93" si="21">K79/$Q79</f>
        <v>907.25979285378662</v>
      </c>
      <c r="AA79" s="22">
        <f t="shared" ref="AA79:AA93" si="22">L79/$Q79</f>
        <v>111.63924818721294</v>
      </c>
      <c r="AB79" s="22">
        <f t="shared" ref="AB79:AB93" si="23">M79/$Q79</f>
        <v>1305.4712938401879</v>
      </c>
      <c r="AC79" s="22">
        <f t="shared" ref="AC79:AC93" si="24">N79/$Q79</f>
        <v>132.36082359680066</v>
      </c>
    </row>
    <row r="80" spans="2:29" x14ac:dyDescent="0.25">
      <c r="B80" s="13" t="s">
        <v>152</v>
      </c>
      <c r="C80" s="41">
        <v>5349284.6099999994</v>
      </c>
      <c r="D80" s="41">
        <v>227056.736772</v>
      </c>
      <c r="E80" s="41">
        <v>166684.62</v>
      </c>
      <c r="F80" s="41">
        <v>8334.2309999999998</v>
      </c>
      <c r="G80" s="41">
        <v>944743.25</v>
      </c>
      <c r="H80" s="41">
        <v>47331.636824999994</v>
      </c>
      <c r="I80" s="41">
        <v>142672.43</v>
      </c>
      <c r="J80" s="41">
        <v>59494.40330999998</v>
      </c>
      <c r="K80" s="41">
        <v>680927.8</v>
      </c>
      <c r="L80" s="41">
        <v>86174.94507999999</v>
      </c>
      <c r="M80" s="41">
        <v>7284312.709999999</v>
      </c>
      <c r="N80" s="41">
        <v>428391.95298699994</v>
      </c>
      <c r="O80" s="19">
        <v>67</v>
      </c>
      <c r="P80" s="13" t="s">
        <v>152</v>
      </c>
      <c r="Q80" s="11">
        <v>20725.198520649272</v>
      </c>
      <c r="R80" s="22">
        <f t="shared" si="13"/>
        <v>258.10534961439873</v>
      </c>
      <c r="S80" s="22">
        <f t="shared" si="14"/>
        <v>10.955588027095379</v>
      </c>
      <c r="T80" s="22">
        <f t="shared" si="15"/>
        <v>8.0426066767913476</v>
      </c>
      <c r="U80" s="22">
        <f t="shared" si="16"/>
        <v>0.40213033383956737</v>
      </c>
      <c r="V80" s="22">
        <f t="shared" si="17"/>
        <v>45.58427988319233</v>
      </c>
      <c r="W80" s="22">
        <f t="shared" si="18"/>
        <v>2.2837724221479352</v>
      </c>
      <c r="X80" s="22">
        <f t="shared" si="19"/>
        <v>6.8840078833430836</v>
      </c>
      <c r="Y80" s="22">
        <f t="shared" si="20"/>
        <v>2.8706312873540649</v>
      </c>
      <c r="Z80" s="22">
        <f t="shared" si="21"/>
        <v>32.855067676266977</v>
      </c>
      <c r="AA80" s="22">
        <f t="shared" si="22"/>
        <v>4.1579792345120721</v>
      </c>
      <c r="AB80" s="22">
        <f t="shared" si="23"/>
        <v>351.47131173399242</v>
      </c>
      <c r="AC80" s="22">
        <f t="shared" si="24"/>
        <v>20.670101304949018</v>
      </c>
    </row>
    <row r="81" spans="2:29" x14ac:dyDescent="0.25">
      <c r="B81" s="13" t="s">
        <v>189</v>
      </c>
      <c r="C81" s="41">
        <v>951666.39</v>
      </c>
      <c r="D81" s="41">
        <v>40598.722137999997</v>
      </c>
      <c r="E81" s="41">
        <v>36649.5</v>
      </c>
      <c r="F81" s="41">
        <v>1832.4750000000001</v>
      </c>
      <c r="G81" s="41">
        <v>104907.15</v>
      </c>
      <c r="H81" s="41">
        <v>5255.848215</v>
      </c>
      <c r="I81" s="41">
        <v>20246.400000000001</v>
      </c>
      <c r="J81" s="41">
        <v>8442.7487999999994</v>
      </c>
      <c r="K81" s="41">
        <v>130384.69999999998</v>
      </c>
      <c r="L81" s="41">
        <v>16509.868499999997</v>
      </c>
      <c r="M81" s="41">
        <v>1243854.1399999999</v>
      </c>
      <c r="N81" s="41">
        <v>72639.662652999992</v>
      </c>
      <c r="O81" s="19">
        <v>68</v>
      </c>
      <c r="P81" s="13" t="s">
        <v>189</v>
      </c>
      <c r="Q81" s="11">
        <v>6090.426267135389</v>
      </c>
      <c r="R81" s="22">
        <f t="shared" si="13"/>
        <v>156.2561220279928</v>
      </c>
      <c r="S81" s="22">
        <f t="shared" si="14"/>
        <v>6.6659902537651874</v>
      </c>
      <c r="T81" s="22">
        <f t="shared" si="15"/>
        <v>6.0175590989032637</v>
      </c>
      <c r="U81" s="22">
        <f t="shared" si="16"/>
        <v>0.30087795494516323</v>
      </c>
      <c r="V81" s="22">
        <f t="shared" si="17"/>
        <v>17.224927352965512</v>
      </c>
      <c r="W81" s="22">
        <f t="shared" si="18"/>
        <v>0.86296886038357212</v>
      </c>
      <c r="X81" s="22">
        <f t="shared" si="19"/>
        <v>3.3242993366904066</v>
      </c>
      <c r="Y81" s="22">
        <f t="shared" si="20"/>
        <v>1.3862328233998993</v>
      </c>
      <c r="Z81" s="22">
        <f t="shared" si="21"/>
        <v>21.408140297760468</v>
      </c>
      <c r="AA81" s="22">
        <f t="shared" si="22"/>
        <v>2.7107903085682303</v>
      </c>
      <c r="AB81" s="22">
        <f t="shared" si="23"/>
        <v>204.23104811431244</v>
      </c>
      <c r="AC81" s="22">
        <f t="shared" si="24"/>
        <v>11.926860201062052</v>
      </c>
    </row>
    <row r="82" spans="2:29" x14ac:dyDescent="0.25">
      <c r="B82" s="13" t="s">
        <v>153</v>
      </c>
      <c r="C82" s="41">
        <v>4934573.209999999</v>
      </c>
      <c r="D82" s="41">
        <v>214063.92161299998</v>
      </c>
      <c r="E82" s="41">
        <v>230726.49</v>
      </c>
      <c r="F82" s="41">
        <v>11536.324500000001</v>
      </c>
      <c r="G82" s="41">
        <v>817862.59000000008</v>
      </c>
      <c r="H82" s="41">
        <v>40974.915759000003</v>
      </c>
      <c r="I82" s="41">
        <v>156488.60999999999</v>
      </c>
      <c r="J82" s="41">
        <v>65255.750369999994</v>
      </c>
      <c r="K82" s="41">
        <v>1351051.44</v>
      </c>
      <c r="L82" s="41">
        <v>171313.66079999995</v>
      </c>
      <c r="M82" s="41">
        <v>7490702.3399999999</v>
      </c>
      <c r="N82" s="41">
        <v>503144.57304199995</v>
      </c>
      <c r="O82" s="19">
        <v>69</v>
      </c>
      <c r="P82" s="13" t="s">
        <v>153</v>
      </c>
      <c r="Q82" s="11">
        <v>29450.099343872069</v>
      </c>
      <c r="R82" s="22">
        <f t="shared" si="13"/>
        <v>167.55709895514417</v>
      </c>
      <c r="S82" s="22">
        <f t="shared" si="14"/>
        <v>7.2686994741001465</v>
      </c>
      <c r="T82" s="22">
        <f t="shared" si="15"/>
        <v>7.8344893613409559</v>
      </c>
      <c r="U82" s="22">
        <f t="shared" si="16"/>
        <v>0.39172446806704786</v>
      </c>
      <c r="V82" s="22">
        <f t="shared" si="17"/>
        <v>27.771131786357781</v>
      </c>
      <c r="W82" s="22">
        <f t="shared" si="18"/>
        <v>1.3913337024965249</v>
      </c>
      <c r="X82" s="22">
        <f t="shared" si="19"/>
        <v>5.3136869989052142</v>
      </c>
      <c r="Y82" s="22">
        <f t="shared" si="20"/>
        <v>2.215807478543474</v>
      </c>
      <c r="Z82" s="22">
        <f t="shared" si="21"/>
        <v>45.875955263326631</v>
      </c>
      <c r="AA82" s="22">
        <f t="shared" si="22"/>
        <v>5.8170826114936904</v>
      </c>
      <c r="AB82" s="22">
        <f t="shared" si="23"/>
        <v>254.35236236507478</v>
      </c>
      <c r="AC82" s="22">
        <f t="shared" si="24"/>
        <v>17.084647734700884</v>
      </c>
    </row>
    <row r="83" spans="2:29" x14ac:dyDescent="0.25">
      <c r="B83" s="13" t="s">
        <v>143</v>
      </c>
      <c r="C83" s="41">
        <v>7595482.75</v>
      </c>
      <c r="D83" s="41">
        <v>329049.17183900002</v>
      </c>
      <c r="E83" s="41">
        <v>401996.35</v>
      </c>
      <c r="F83" s="41">
        <v>20099.817499999997</v>
      </c>
      <c r="G83" s="41">
        <v>1731192.3399999999</v>
      </c>
      <c r="H83" s="41">
        <v>86732.736233999996</v>
      </c>
      <c r="I83" s="41">
        <v>277514.13999999996</v>
      </c>
      <c r="J83" s="41">
        <v>115723.39637999996</v>
      </c>
      <c r="K83" s="41">
        <v>1733789.0499999998</v>
      </c>
      <c r="L83" s="41">
        <v>217037.96834999986</v>
      </c>
      <c r="M83" s="41">
        <v>11739974.629999999</v>
      </c>
      <c r="N83" s="41">
        <v>768643.09030299983</v>
      </c>
      <c r="O83" s="19">
        <v>70</v>
      </c>
      <c r="P83" s="13" t="s">
        <v>143</v>
      </c>
      <c r="Q83" s="11">
        <v>35426.404804192673</v>
      </c>
      <c r="R83" s="22">
        <f t="shared" si="13"/>
        <v>214.40173768637916</v>
      </c>
      <c r="S83" s="22">
        <f t="shared" si="14"/>
        <v>9.2882462574937161</v>
      </c>
      <c r="T83" s="22">
        <f t="shared" si="15"/>
        <v>11.347365114295318</v>
      </c>
      <c r="U83" s="22">
        <f t="shared" si="16"/>
        <v>0.56736825571476579</v>
      </c>
      <c r="V83" s="22">
        <f t="shared" si="17"/>
        <v>48.867288384711152</v>
      </c>
      <c r="W83" s="22">
        <f t="shared" si="18"/>
        <v>2.4482511480740285</v>
      </c>
      <c r="X83" s="22">
        <f t="shared" si="19"/>
        <v>7.8335394611410436</v>
      </c>
      <c r="Y83" s="22">
        <f t="shared" si="20"/>
        <v>3.2665859552958145</v>
      </c>
      <c r="Z83" s="22">
        <f t="shared" si="21"/>
        <v>48.940587101144622</v>
      </c>
      <c r="AA83" s="22">
        <f t="shared" si="22"/>
        <v>6.1264463484116707</v>
      </c>
      <c r="AB83" s="22">
        <f t="shared" si="23"/>
        <v>331.39051774767125</v>
      </c>
      <c r="AC83" s="22">
        <f t="shared" si="24"/>
        <v>21.696897964989997</v>
      </c>
    </row>
    <row r="84" spans="2:29" x14ac:dyDescent="0.25">
      <c r="B84" s="13" t="s">
        <v>190</v>
      </c>
      <c r="C84" s="41">
        <v>7337301.4600000028</v>
      </c>
      <c r="D84" s="41">
        <v>316097.30745400017</v>
      </c>
      <c r="E84" s="41">
        <v>395683.33999999997</v>
      </c>
      <c r="F84" s="41">
        <v>19784.166999999998</v>
      </c>
      <c r="G84" s="41">
        <v>1666581.42</v>
      </c>
      <c r="H84" s="41">
        <v>83495.729141999997</v>
      </c>
      <c r="I84" s="41">
        <v>264435.98</v>
      </c>
      <c r="J84" s="41">
        <v>110269.80365999996</v>
      </c>
      <c r="K84" s="41">
        <v>1470725.4</v>
      </c>
      <c r="L84" s="41">
        <v>184587.14339999991</v>
      </c>
      <c r="M84" s="41">
        <v>11134727.600000003</v>
      </c>
      <c r="N84" s="41">
        <v>714234.15065600013</v>
      </c>
      <c r="O84" s="19">
        <v>71</v>
      </c>
      <c r="P84" s="13" t="s">
        <v>190</v>
      </c>
      <c r="Q84" s="11">
        <v>44580.524747924457</v>
      </c>
      <c r="R84" s="22">
        <f t="shared" si="13"/>
        <v>164.58535428840162</v>
      </c>
      <c r="S84" s="22">
        <f t="shared" si="14"/>
        <v>7.0904797384359357</v>
      </c>
      <c r="T84" s="22">
        <f t="shared" si="15"/>
        <v>8.8756994727483978</v>
      </c>
      <c r="U84" s="22">
        <f t="shared" si="16"/>
        <v>0.44378497363741981</v>
      </c>
      <c r="V84" s="22">
        <f t="shared" si="17"/>
        <v>37.383620525408716</v>
      </c>
      <c r="W84" s="22">
        <f t="shared" si="18"/>
        <v>1.8729193883229767</v>
      </c>
      <c r="X84" s="22">
        <f t="shared" si="19"/>
        <v>5.9316479896821175</v>
      </c>
      <c r="Y84" s="22">
        <f t="shared" si="20"/>
        <v>2.4734972116974423</v>
      </c>
      <c r="Z84" s="22">
        <f t="shared" si="21"/>
        <v>32.990311538862557</v>
      </c>
      <c r="AA84" s="22">
        <f t="shared" si="22"/>
        <v>4.1405332136336899</v>
      </c>
      <c r="AB84" s="22">
        <f t="shared" si="23"/>
        <v>249.7666338151034</v>
      </c>
      <c r="AC84" s="22">
        <f t="shared" si="24"/>
        <v>16.021214525727466</v>
      </c>
    </row>
    <row r="85" spans="2:29" x14ac:dyDescent="0.25">
      <c r="B85" s="13" t="s">
        <v>191</v>
      </c>
      <c r="C85" s="41">
        <v>617477.18999999994</v>
      </c>
      <c r="D85" s="41">
        <v>26366.464848000003</v>
      </c>
      <c r="E85" s="41">
        <v>17525.84</v>
      </c>
      <c r="F85" s="41">
        <v>876.29200000000003</v>
      </c>
      <c r="G85" s="41">
        <v>93604.94</v>
      </c>
      <c r="H85" s="41">
        <v>4689.6074939999999</v>
      </c>
      <c r="I85" s="41">
        <v>11191.1</v>
      </c>
      <c r="J85" s="41">
        <v>4666.6886999999988</v>
      </c>
      <c r="K85" s="41">
        <v>52576.05</v>
      </c>
      <c r="L85" s="41">
        <v>6845.4477499999975</v>
      </c>
      <c r="M85" s="41">
        <v>792375.12</v>
      </c>
      <c r="N85" s="41">
        <v>43444.500791999999</v>
      </c>
      <c r="O85" s="19">
        <v>72</v>
      </c>
      <c r="P85" s="13" t="s">
        <v>191</v>
      </c>
      <c r="Q85" s="11">
        <v>3760.5176522491447</v>
      </c>
      <c r="R85" s="22">
        <f t="shared" si="13"/>
        <v>164.2000509240238</v>
      </c>
      <c r="S85" s="22">
        <f t="shared" si="14"/>
        <v>7.0113923896169901</v>
      </c>
      <c r="T85" s="22">
        <f t="shared" si="15"/>
        <v>4.6604860342878309</v>
      </c>
      <c r="U85" s="22">
        <f t="shared" si="16"/>
        <v>0.23302430171439154</v>
      </c>
      <c r="V85" s="22">
        <f t="shared" si="17"/>
        <v>24.89150395132846</v>
      </c>
      <c r="W85" s="22">
        <f t="shared" si="18"/>
        <v>1.2470643479615557</v>
      </c>
      <c r="X85" s="22">
        <f t="shared" si="19"/>
        <v>2.9759466740720297</v>
      </c>
      <c r="Y85" s="22">
        <f t="shared" si="20"/>
        <v>1.2409697630880361</v>
      </c>
      <c r="Z85" s="22">
        <f t="shared" si="21"/>
        <v>13.981067199233744</v>
      </c>
      <c r="AA85" s="22">
        <f t="shared" si="22"/>
        <v>1.8203471923355481</v>
      </c>
      <c r="AB85" s="22">
        <f t="shared" si="23"/>
        <v>210.70905478294586</v>
      </c>
      <c r="AC85" s="22">
        <f t="shared" si="24"/>
        <v>11.552797994716521</v>
      </c>
    </row>
    <row r="86" spans="2:29" x14ac:dyDescent="0.25">
      <c r="B86" s="13" t="s">
        <v>144</v>
      </c>
      <c r="C86" s="41">
        <v>7859637.8899999997</v>
      </c>
      <c r="D86" s="41">
        <v>363339.18134700012</v>
      </c>
      <c r="E86" s="41">
        <v>1429523.6799999997</v>
      </c>
      <c r="F86" s="41">
        <v>71476.183999999994</v>
      </c>
      <c r="G86" s="41">
        <v>1181636.5099999998</v>
      </c>
      <c r="H86" s="41">
        <v>59199.989150999994</v>
      </c>
      <c r="I86" s="41">
        <v>699600.08000000019</v>
      </c>
      <c r="J86" s="41">
        <v>291733.23336000001</v>
      </c>
      <c r="K86" s="41">
        <v>7065360.7599999998</v>
      </c>
      <c r="L86" s="41">
        <v>873922.70115999936</v>
      </c>
      <c r="M86" s="41">
        <v>18235758.920000002</v>
      </c>
      <c r="N86" s="41">
        <v>1659671.2890179995</v>
      </c>
      <c r="O86" s="19">
        <v>73</v>
      </c>
      <c r="P86" s="13" t="s">
        <v>144</v>
      </c>
      <c r="Q86" s="11">
        <v>180435.76559733326</v>
      </c>
      <c r="R86" s="22">
        <f t="shared" si="13"/>
        <v>43.559201602745667</v>
      </c>
      <c r="S86" s="22">
        <f t="shared" si="14"/>
        <v>2.0136760588687306</v>
      </c>
      <c r="T86" s="22">
        <f t="shared" si="15"/>
        <v>7.9226181974929215</v>
      </c>
      <c r="U86" s="22">
        <f t="shared" si="16"/>
        <v>0.39613090987464611</v>
      </c>
      <c r="V86" s="22">
        <f t="shared" si="17"/>
        <v>6.5487931735051959</v>
      </c>
      <c r="W86" s="22">
        <f t="shared" si="18"/>
        <v>0.32809453799261035</v>
      </c>
      <c r="X86" s="22">
        <f t="shared" si="19"/>
        <v>3.8772805251994891</v>
      </c>
      <c r="Y86" s="22">
        <f t="shared" si="20"/>
        <v>1.6168259790081865</v>
      </c>
      <c r="Z86" s="22">
        <f t="shared" si="21"/>
        <v>39.157207755403135</v>
      </c>
      <c r="AA86" s="22">
        <f t="shared" si="22"/>
        <v>4.8434006321688781</v>
      </c>
      <c r="AB86" s="22">
        <f t="shared" si="23"/>
        <v>101.06510125434642</v>
      </c>
      <c r="AC86" s="22">
        <f t="shared" si="24"/>
        <v>9.1981281179130523</v>
      </c>
    </row>
    <row r="87" spans="2:29" x14ac:dyDescent="0.25">
      <c r="B87" s="13" t="s">
        <v>145</v>
      </c>
      <c r="C87" s="41">
        <v>16882590.5</v>
      </c>
      <c r="D87" s="41">
        <v>773194.34042799997</v>
      </c>
      <c r="E87" s="41">
        <v>778351.99000000011</v>
      </c>
      <c r="F87" s="41">
        <v>38917.599500000011</v>
      </c>
      <c r="G87" s="41">
        <v>3347190.06</v>
      </c>
      <c r="H87" s="41">
        <v>167694.222006</v>
      </c>
      <c r="I87" s="41">
        <v>1285341.4899999998</v>
      </c>
      <c r="J87" s="41">
        <v>535987.40132999979</v>
      </c>
      <c r="K87" s="41">
        <v>4917653.79</v>
      </c>
      <c r="L87" s="41">
        <v>610927.60336999979</v>
      </c>
      <c r="M87" s="41">
        <v>27211127.829999994</v>
      </c>
      <c r="N87" s="41">
        <v>2126721.1666339994</v>
      </c>
      <c r="O87" s="19">
        <v>74</v>
      </c>
      <c r="P87" s="13" t="s">
        <v>145</v>
      </c>
      <c r="Q87" s="11">
        <v>238220.62833099364</v>
      </c>
      <c r="R87" s="22">
        <f t="shared" si="13"/>
        <v>70.869557427842167</v>
      </c>
      <c r="S87" s="22">
        <f t="shared" si="14"/>
        <v>3.24570691398602</v>
      </c>
      <c r="T87" s="22">
        <f t="shared" si="15"/>
        <v>3.2673576400718982</v>
      </c>
      <c r="U87" s="22">
        <f t="shared" si="16"/>
        <v>0.16336788200359492</v>
      </c>
      <c r="V87" s="22">
        <f t="shared" si="17"/>
        <v>14.050798553638584</v>
      </c>
      <c r="W87" s="22">
        <f t="shared" si="18"/>
        <v>0.70394500753729305</v>
      </c>
      <c r="X87" s="22">
        <f t="shared" si="19"/>
        <v>5.3955927284940781</v>
      </c>
      <c r="Y87" s="22">
        <f t="shared" si="20"/>
        <v>2.2499621677820301</v>
      </c>
      <c r="Z87" s="22">
        <f t="shared" si="21"/>
        <v>20.643274364834632</v>
      </c>
      <c r="AA87" s="22">
        <f t="shared" si="22"/>
        <v>2.5645453445834741</v>
      </c>
      <c r="AB87" s="22">
        <f t="shared" si="23"/>
        <v>114.22658071488135</v>
      </c>
      <c r="AC87" s="22">
        <f t="shared" si="24"/>
        <v>8.9275273158924122</v>
      </c>
    </row>
    <row r="88" spans="2:29" x14ac:dyDescent="0.25">
      <c r="B88" s="13" t="s">
        <v>154</v>
      </c>
      <c r="C88" s="41">
        <v>7100889.25</v>
      </c>
      <c r="D88" s="41">
        <v>305351.85581300006</v>
      </c>
      <c r="E88" s="41">
        <v>308460.11000000004</v>
      </c>
      <c r="F88" s="41">
        <v>15423.005500000003</v>
      </c>
      <c r="G88" s="41">
        <v>1440902.46</v>
      </c>
      <c r="H88" s="41">
        <v>72189.213245999999</v>
      </c>
      <c r="I88" s="41">
        <v>232318.31000000003</v>
      </c>
      <c r="J88" s="41">
        <v>96876.735270000005</v>
      </c>
      <c r="K88" s="41">
        <v>1329196.21</v>
      </c>
      <c r="L88" s="41">
        <v>166489.07982999994</v>
      </c>
      <c r="M88" s="41">
        <v>10411766.34</v>
      </c>
      <c r="N88" s="41">
        <v>656329.88965900009</v>
      </c>
      <c r="O88" s="19">
        <v>75</v>
      </c>
      <c r="P88" s="13" t="s">
        <v>154</v>
      </c>
      <c r="Q88" s="11">
        <v>43352.033728027345</v>
      </c>
      <c r="R88" s="22">
        <f t="shared" si="13"/>
        <v>163.79598923889085</v>
      </c>
      <c r="S88" s="22">
        <f t="shared" si="14"/>
        <v>7.0435416647036861</v>
      </c>
      <c r="T88" s="22">
        <f t="shared" si="15"/>
        <v>7.1152396663822204</v>
      </c>
      <c r="U88" s="22">
        <f t="shared" si="16"/>
        <v>0.35576198331911102</v>
      </c>
      <c r="V88" s="22">
        <f t="shared" si="17"/>
        <v>33.237251775536613</v>
      </c>
      <c r="W88" s="22">
        <f t="shared" si="18"/>
        <v>1.6651863139543843</v>
      </c>
      <c r="X88" s="22">
        <f t="shared" si="19"/>
        <v>5.3588791579529724</v>
      </c>
      <c r="Y88" s="22">
        <f t="shared" si="20"/>
        <v>2.2346526088663894</v>
      </c>
      <c r="Z88" s="22">
        <f t="shared" si="21"/>
        <v>30.660527216296817</v>
      </c>
      <c r="AA88" s="22">
        <f t="shared" si="22"/>
        <v>3.8403983737990997</v>
      </c>
      <c r="AB88" s="22">
        <f t="shared" si="23"/>
        <v>240.16788705505945</v>
      </c>
      <c r="AC88" s="22">
        <f t="shared" si="24"/>
        <v>15.139540944642672</v>
      </c>
    </row>
    <row r="89" spans="2:29" x14ac:dyDescent="0.25">
      <c r="B89" s="13" t="s">
        <v>146</v>
      </c>
      <c r="C89" s="41">
        <v>52693274.70000001</v>
      </c>
      <c r="D89" s="41">
        <v>2456870.7028480005</v>
      </c>
      <c r="E89" s="41">
        <v>1104232.1199999999</v>
      </c>
      <c r="F89" s="41">
        <v>55211.606</v>
      </c>
      <c r="G89" s="41">
        <v>4167710.5500000012</v>
      </c>
      <c r="H89" s="41">
        <v>208802.29855500004</v>
      </c>
      <c r="I89" s="41">
        <v>1610817.9399999995</v>
      </c>
      <c r="J89" s="41">
        <v>671711.08097999962</v>
      </c>
      <c r="K89" s="41">
        <v>9686310.3900000006</v>
      </c>
      <c r="L89" s="41">
        <v>1199119.9579699994</v>
      </c>
      <c r="M89" s="41">
        <v>69262345.700000018</v>
      </c>
      <c r="N89" s="41">
        <v>4591715.6463529998</v>
      </c>
      <c r="O89" s="19">
        <v>76</v>
      </c>
      <c r="P89" s="13" t="s">
        <v>146</v>
      </c>
      <c r="Q89" s="11">
        <v>283921.65398837393</v>
      </c>
      <c r="R89" s="22">
        <f t="shared" si="13"/>
        <v>185.5908979107233</v>
      </c>
      <c r="S89" s="22">
        <f t="shared" si="14"/>
        <v>8.6533403434899849</v>
      </c>
      <c r="T89" s="22">
        <f t="shared" si="15"/>
        <v>3.8892141704880889</v>
      </c>
      <c r="U89" s="22">
        <f t="shared" si="16"/>
        <v>0.19446070852440445</v>
      </c>
      <c r="V89" s="22">
        <f t="shared" si="17"/>
        <v>14.679086612290098</v>
      </c>
      <c r="W89" s="22">
        <f t="shared" si="18"/>
        <v>0.7354222392757338</v>
      </c>
      <c r="X89" s="22">
        <f t="shared" si="19"/>
        <v>5.6734592707957372</v>
      </c>
      <c r="Y89" s="22">
        <f t="shared" si="20"/>
        <v>2.3658325159218219</v>
      </c>
      <c r="Z89" s="22">
        <f t="shared" si="21"/>
        <v>34.116138216060961</v>
      </c>
      <c r="AA89" s="22">
        <f t="shared" si="22"/>
        <v>4.2234184716995946</v>
      </c>
      <c r="AB89" s="22">
        <f t="shared" si="23"/>
        <v>243.94879618035822</v>
      </c>
      <c r="AC89" s="22">
        <f t="shared" si="24"/>
        <v>16.17247427891154</v>
      </c>
    </row>
    <row r="90" spans="2:29" x14ac:dyDescent="0.25">
      <c r="B90" s="13" t="s">
        <v>147</v>
      </c>
      <c r="C90" s="41">
        <v>14889428.98</v>
      </c>
      <c r="D90" s="41">
        <v>692678.47700900002</v>
      </c>
      <c r="E90" s="41">
        <v>920204.33000000007</v>
      </c>
      <c r="F90" s="41">
        <v>46010.21650000001</v>
      </c>
      <c r="G90" s="41">
        <v>799929.3600000001</v>
      </c>
      <c r="H90" s="41">
        <v>40076.460936000003</v>
      </c>
      <c r="I90" s="41">
        <v>950112.29000000027</v>
      </c>
      <c r="J90" s="41">
        <v>396196.82493000006</v>
      </c>
      <c r="K90" s="41">
        <v>10540760.100000003</v>
      </c>
      <c r="L90" s="41">
        <v>1300945.2410199994</v>
      </c>
      <c r="M90" s="41">
        <v>28100435.060000002</v>
      </c>
      <c r="N90" s="41">
        <v>2475907.2203949997</v>
      </c>
      <c r="O90" s="19">
        <v>77</v>
      </c>
      <c r="P90" s="13" t="s">
        <v>147</v>
      </c>
      <c r="Q90" s="11">
        <v>102502.79218412653</v>
      </c>
      <c r="R90" s="22">
        <f t="shared" si="13"/>
        <v>145.2587647881241</v>
      </c>
      <c r="S90" s="22">
        <f t="shared" si="14"/>
        <v>6.7576547160270177</v>
      </c>
      <c r="T90" s="22">
        <f t="shared" si="15"/>
        <v>8.9773586688939186</v>
      </c>
      <c r="U90" s="22">
        <f t="shared" si="16"/>
        <v>0.44886793344469594</v>
      </c>
      <c r="V90" s="22">
        <f t="shared" si="17"/>
        <v>7.8039762913295183</v>
      </c>
      <c r="W90" s="22">
        <f t="shared" si="18"/>
        <v>0.39097921219560883</v>
      </c>
      <c r="X90" s="22">
        <f t="shared" si="19"/>
        <v>9.2691356962579761</v>
      </c>
      <c r="Y90" s="22">
        <f t="shared" si="20"/>
        <v>3.8652295853395753</v>
      </c>
      <c r="Z90" s="22">
        <f t="shared" si="21"/>
        <v>102.83388262307584</v>
      </c>
      <c r="AA90" s="22">
        <f t="shared" si="22"/>
        <v>12.691802957748719</v>
      </c>
      <c r="AB90" s="22">
        <f t="shared" si="23"/>
        <v>274.14311806768131</v>
      </c>
      <c r="AC90" s="22">
        <f t="shared" si="24"/>
        <v>24.154534404755619</v>
      </c>
    </row>
    <row r="91" spans="2:29" x14ac:dyDescent="0.25">
      <c r="B91" s="13" t="s">
        <v>192</v>
      </c>
      <c r="C91" s="41">
        <v>15173304.860000001</v>
      </c>
      <c r="D91" s="41">
        <v>684545.41953700001</v>
      </c>
      <c r="E91" s="41">
        <v>1119733.8999999999</v>
      </c>
      <c r="F91" s="41">
        <v>55986.695000000007</v>
      </c>
      <c r="G91" s="41">
        <v>3910474.5500000007</v>
      </c>
      <c r="H91" s="41">
        <v>195914.77495500003</v>
      </c>
      <c r="I91" s="41">
        <v>968544.29000000015</v>
      </c>
      <c r="J91" s="41">
        <v>403882.96892999997</v>
      </c>
      <c r="K91" s="41">
        <v>6319016.5199999986</v>
      </c>
      <c r="L91" s="41">
        <v>785159.23291999963</v>
      </c>
      <c r="M91" s="41">
        <v>27491074.120000001</v>
      </c>
      <c r="N91" s="41">
        <v>2125489.0913419994</v>
      </c>
      <c r="O91" s="19">
        <v>78</v>
      </c>
      <c r="P91" s="13" t="s">
        <v>192</v>
      </c>
      <c r="Q91" s="11">
        <v>160242.94994326541</v>
      </c>
      <c r="R91" s="22">
        <f t="shared" si="13"/>
        <v>94.689375509950139</v>
      </c>
      <c r="S91" s="22">
        <f t="shared" si="14"/>
        <v>4.2719222267149082</v>
      </c>
      <c r="T91" s="22">
        <f t="shared" si="15"/>
        <v>6.987726451593943</v>
      </c>
      <c r="U91" s="22">
        <f t="shared" si="16"/>
        <v>0.34938632257969726</v>
      </c>
      <c r="V91" s="22">
        <f t="shared" si="17"/>
        <v>24.403410891927027</v>
      </c>
      <c r="W91" s="22">
        <f t="shared" si="18"/>
        <v>1.222610885685544</v>
      </c>
      <c r="X91" s="22">
        <f t="shared" si="19"/>
        <v>6.0442240382052175</v>
      </c>
      <c r="Y91" s="22">
        <f t="shared" si="20"/>
        <v>2.5204414239315751</v>
      </c>
      <c r="Z91" s="22">
        <f t="shared" si="21"/>
        <v>39.433975237208685</v>
      </c>
      <c r="AA91" s="22">
        <f t="shared" si="22"/>
        <v>4.89980515959041</v>
      </c>
      <c r="AB91" s="22">
        <f t="shared" si="23"/>
        <v>171.55871212888502</v>
      </c>
      <c r="AC91" s="22">
        <f t="shared" si="24"/>
        <v>13.264166018502133</v>
      </c>
    </row>
    <row r="92" spans="2:29" x14ac:dyDescent="0.25">
      <c r="B92" s="13" t="s">
        <v>193</v>
      </c>
      <c r="C92" s="41">
        <v>1191253.1299999999</v>
      </c>
      <c r="D92" s="41">
        <v>50145.476596</v>
      </c>
      <c r="E92" s="41">
        <v>33495.93</v>
      </c>
      <c r="F92" s="41">
        <v>1674.7964999999999</v>
      </c>
      <c r="G92" s="41">
        <v>165208.97</v>
      </c>
      <c r="H92" s="41">
        <v>8276.9693970000008</v>
      </c>
      <c r="I92" s="41">
        <v>31767.999999999996</v>
      </c>
      <c r="J92" s="41">
        <v>13247.255999999996</v>
      </c>
      <c r="K92" s="41">
        <v>132453.08000000002</v>
      </c>
      <c r="L92" s="41">
        <v>16936.720039999997</v>
      </c>
      <c r="M92" s="41">
        <v>1554179.1099999999</v>
      </c>
      <c r="N92" s="41">
        <v>90281.218532999992</v>
      </c>
      <c r="O92" s="19">
        <v>79</v>
      </c>
      <c r="P92" s="13" t="s">
        <v>193</v>
      </c>
      <c r="Q92" s="11">
        <v>6552.5012058573429</v>
      </c>
      <c r="R92" s="22">
        <f t="shared" si="13"/>
        <v>181.8012835976478</v>
      </c>
      <c r="S92" s="22">
        <f t="shared" si="14"/>
        <v>7.6528755998052294</v>
      </c>
      <c r="T92" s="22">
        <f t="shared" si="15"/>
        <v>5.1119303831730196</v>
      </c>
      <c r="U92" s="22">
        <f t="shared" si="16"/>
        <v>0.25559651915865095</v>
      </c>
      <c r="V92" s="22">
        <f t="shared" si="17"/>
        <v>25.2131155431636</v>
      </c>
      <c r="W92" s="22">
        <f t="shared" si="18"/>
        <v>1.2631770887124965</v>
      </c>
      <c r="X92" s="22">
        <f t="shared" si="19"/>
        <v>4.8482249757699059</v>
      </c>
      <c r="Y92" s="22">
        <f t="shared" si="20"/>
        <v>2.0217098148960502</v>
      </c>
      <c r="Z92" s="22">
        <f t="shared" si="21"/>
        <v>20.214125238404986</v>
      </c>
      <c r="AA92" s="22">
        <f t="shared" si="22"/>
        <v>2.5847717547705451</v>
      </c>
      <c r="AB92" s="22">
        <f t="shared" si="23"/>
        <v>237.18867973815929</v>
      </c>
      <c r="AC92" s="22">
        <f t="shared" si="24"/>
        <v>13.778130777342971</v>
      </c>
    </row>
    <row r="93" spans="2:29" x14ac:dyDescent="0.25">
      <c r="B93" s="41" t="s">
        <v>194</v>
      </c>
      <c r="C93" s="41">
        <v>693630986.63000011</v>
      </c>
      <c r="D93" s="41">
        <v>31295305.831389997</v>
      </c>
      <c r="E93" s="41">
        <v>39533361.600000009</v>
      </c>
      <c r="F93" s="41">
        <v>1976668.08</v>
      </c>
      <c r="G93" s="41">
        <v>115183045.17999998</v>
      </c>
      <c r="H93" s="41">
        <v>5770670.5635179989</v>
      </c>
      <c r="I93" s="41">
        <v>50939942.919999994</v>
      </c>
      <c r="J93" s="41">
        <v>21241956.197640005</v>
      </c>
      <c r="K93" s="41">
        <v>317845530.04999989</v>
      </c>
      <c r="L93" s="41">
        <v>39355511.80918999</v>
      </c>
      <c r="M93" s="41">
        <v>1217132866.3799999</v>
      </c>
      <c r="N93" s="41">
        <v>99640112.481737986</v>
      </c>
      <c r="O93" s="19">
        <v>80</v>
      </c>
      <c r="P93" t="str">
        <f>P95</f>
        <v>Victoria</v>
      </c>
      <c r="Q93" s="11">
        <v>6724174.01576115</v>
      </c>
      <c r="R93" s="22">
        <f t="shared" si="13"/>
        <v>103.15482392397362</v>
      </c>
      <c r="S93" s="22">
        <f t="shared" si="14"/>
        <v>4.654148711504976</v>
      </c>
      <c r="T93" s="22">
        <f t="shared" si="15"/>
        <v>5.87928889218745</v>
      </c>
      <c r="U93" s="22">
        <f t="shared" si="16"/>
        <v>0.29396444460937243</v>
      </c>
      <c r="V93" s="22">
        <f t="shared" si="17"/>
        <v>17.129694280667973</v>
      </c>
      <c r="W93" s="22">
        <f t="shared" si="18"/>
        <v>0.85819768346146552</v>
      </c>
      <c r="X93" s="22">
        <f t="shared" si="19"/>
        <v>7.5756431645878211</v>
      </c>
      <c r="Y93" s="22">
        <f t="shared" si="20"/>
        <v>3.1590431996331225</v>
      </c>
      <c r="Z93" s="22">
        <f t="shared" si="21"/>
        <v>47.269081571206335</v>
      </c>
      <c r="AA93" s="22">
        <f t="shared" si="22"/>
        <v>5.8528395780570976</v>
      </c>
      <c r="AB93" s="22">
        <f t="shared" si="23"/>
        <v>181.00853183262319</v>
      </c>
      <c r="AC93" s="22">
        <f t="shared" si="24"/>
        <v>14.818193617266033</v>
      </c>
    </row>
    <row r="94" spans="2:29" x14ac:dyDescent="0.25">
      <c r="M94" s="41">
        <f t="shared" ref="M94" si="25">SUM(C94,E94,G94,I94)</f>
        <v>0</v>
      </c>
      <c r="N94" s="41">
        <f t="shared" ref="N94" si="26">SUM(D94,F94,H94,J94)</f>
        <v>0</v>
      </c>
      <c r="O94" s="19">
        <v>81</v>
      </c>
      <c r="S94" s="5"/>
      <c r="T94" s="5"/>
      <c r="U94" s="5"/>
      <c r="W94" s="5"/>
      <c r="Y94" s="5"/>
      <c r="Z94" s="5"/>
      <c r="AA94" s="5"/>
    </row>
    <row r="95" spans="2:29" x14ac:dyDescent="0.25">
      <c r="B95" s="41" t="s">
        <v>194</v>
      </c>
      <c r="C95" s="41">
        <f>C93</f>
        <v>693630986.63000011</v>
      </c>
      <c r="D95" s="41">
        <f t="shared" ref="D95:N95" si="27">D93</f>
        <v>31295305.831389997</v>
      </c>
      <c r="E95" s="41">
        <f t="shared" si="27"/>
        <v>39533361.600000009</v>
      </c>
      <c r="F95" s="41">
        <f t="shared" si="27"/>
        <v>1976668.08</v>
      </c>
      <c r="G95" s="41">
        <f t="shared" si="27"/>
        <v>115183045.17999998</v>
      </c>
      <c r="H95" s="41">
        <f t="shared" si="27"/>
        <v>5770670.5635179989</v>
      </c>
      <c r="I95" s="41">
        <f t="shared" si="27"/>
        <v>50939942.919999994</v>
      </c>
      <c r="J95" s="41">
        <f t="shared" si="27"/>
        <v>21241956.197640005</v>
      </c>
      <c r="K95" s="41">
        <f t="shared" si="27"/>
        <v>317845530.04999989</v>
      </c>
      <c r="L95" s="41">
        <f t="shared" si="27"/>
        <v>39355511.80918999</v>
      </c>
      <c r="M95" s="41">
        <f t="shared" si="27"/>
        <v>1217132866.3799999</v>
      </c>
      <c r="N95" s="41">
        <f t="shared" si="27"/>
        <v>99640112.481737986</v>
      </c>
      <c r="O95" s="19">
        <v>82</v>
      </c>
      <c r="P95" s="13" t="s">
        <v>194</v>
      </c>
      <c r="Q95" s="11">
        <f>Q93</f>
        <v>6724174.01576115</v>
      </c>
      <c r="R95" s="14">
        <f>C95/$Q95</f>
        <v>103.15482392397362</v>
      </c>
      <c r="S95" s="14">
        <f t="shared" ref="S95:AC95" si="28">D95/$Q95</f>
        <v>4.654148711504976</v>
      </c>
      <c r="T95" s="14">
        <f t="shared" si="28"/>
        <v>5.87928889218745</v>
      </c>
      <c r="U95" s="14">
        <f t="shared" si="28"/>
        <v>0.29396444460937243</v>
      </c>
      <c r="V95" s="14">
        <f t="shared" si="28"/>
        <v>17.129694280667973</v>
      </c>
      <c r="W95" s="14">
        <f t="shared" si="28"/>
        <v>0.85819768346146552</v>
      </c>
      <c r="X95" s="14">
        <f t="shared" si="28"/>
        <v>7.5756431645878211</v>
      </c>
      <c r="Y95" s="14">
        <f t="shared" si="28"/>
        <v>3.1590431996331225</v>
      </c>
      <c r="Z95" s="14">
        <f t="shared" si="28"/>
        <v>47.269081571206335</v>
      </c>
      <c r="AA95" s="14">
        <f t="shared" si="28"/>
        <v>5.8528395780570976</v>
      </c>
      <c r="AB95" s="14">
        <f t="shared" si="28"/>
        <v>181.00853183262319</v>
      </c>
      <c r="AC95" s="14">
        <f t="shared" si="28"/>
        <v>14.818193617266033</v>
      </c>
    </row>
  </sheetData>
  <sheetProtection sheet="1" objects="1" scenarios="1"/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X87"/>
  <sheetViews>
    <sheetView showGridLines="0" showRowColHeaders="0" tabSelected="1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1" sqref="R1"/>
    </sheetView>
  </sheetViews>
  <sheetFormatPr defaultColWidth="9.08984375" defaultRowHeight="13" x14ac:dyDescent="0.3"/>
  <cols>
    <col min="1" max="1" width="4.08984375" style="25" customWidth="1"/>
    <col min="2" max="2" width="6.90625" style="25" customWidth="1"/>
    <col min="3" max="3" width="10.1796875" style="25" customWidth="1"/>
    <col min="4" max="4" width="15.6328125" style="25" customWidth="1"/>
    <col min="5" max="5" width="5.6328125" style="25" customWidth="1"/>
    <col min="6" max="6" width="15.6328125" style="25" customWidth="1"/>
    <col min="7" max="7" width="9.08984375" style="25"/>
    <col min="8" max="8" width="6" style="25" customWidth="1"/>
    <col min="9" max="9" width="9.08984375" style="25"/>
    <col min="10" max="10" width="14.26953125" style="25" bestFit="1" customWidth="1"/>
    <col min="11" max="17" width="7.7265625" style="25" customWidth="1"/>
    <col min="18" max="21" width="9.08984375" style="25"/>
    <col min="22" max="22" width="19.81640625" style="25" customWidth="1"/>
    <col min="23" max="16384" width="9.08984375" style="25"/>
  </cols>
  <sheetData>
    <row r="1" spans="1:24" ht="52.5" customHeight="1" x14ac:dyDescent="0.3">
      <c r="A1" s="48" t="s">
        <v>232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4" ht="5.25" customHeight="1" x14ac:dyDescent="0.3"/>
    <row r="3" spans="1:24" ht="15.75" customHeight="1" x14ac:dyDescent="0.3">
      <c r="B3" s="47" t="s">
        <v>199</v>
      </c>
      <c r="C3" s="47"/>
      <c r="D3" s="49" t="s">
        <v>224</v>
      </c>
      <c r="E3" s="49"/>
      <c r="F3" s="49"/>
      <c r="G3" s="49"/>
      <c r="H3" s="49"/>
    </row>
    <row r="4" spans="1:24" ht="14.5" x14ac:dyDescent="0.35">
      <c r="B4" s="47"/>
      <c r="C4" s="47"/>
      <c r="D4" s="49"/>
      <c r="E4" s="49"/>
      <c r="F4" s="49"/>
      <c r="G4" s="49"/>
      <c r="H4" s="49"/>
      <c r="I4" s="26" t="s">
        <v>198</v>
      </c>
      <c r="L4" s="27">
        <v>12</v>
      </c>
      <c r="V4" s="32"/>
    </row>
    <row r="5" spans="1:24" x14ac:dyDescent="0.3">
      <c r="V5" s="32"/>
    </row>
    <row r="6" spans="1:24" x14ac:dyDescent="0.3">
      <c r="C6" s="28">
        <v>1</v>
      </c>
      <c r="I6" s="29">
        <v>1</v>
      </c>
      <c r="J6" s="30" t="s">
        <v>155</v>
      </c>
      <c r="K6" s="31">
        <f>VLOOKUP($I6,Data!$O$14:$AC$93,3+Front!$L$4)</f>
        <v>30.265774530608795</v>
      </c>
      <c r="L6" s="32">
        <f>K6+0.0001*I6</f>
        <v>30.265874530608794</v>
      </c>
      <c r="M6" s="32">
        <f>RANK(L6,L$6:L$84)</f>
        <v>5</v>
      </c>
      <c r="N6" s="32" t="str">
        <f>VLOOKUP(MATCH(I6,M$6:M$84,0),$I$6:$K$84,2)</f>
        <v>Queenscliffe (B)</v>
      </c>
      <c r="O6" s="32">
        <f>VLOOKUP(MATCH(I6,M$6:M$84,0),$I$6:$K$84,3)</f>
        <v>143.51552451216716</v>
      </c>
      <c r="Q6" s="32"/>
      <c r="R6" s="32"/>
      <c r="S6" s="29" t="s">
        <v>155</v>
      </c>
      <c r="T6" s="29" t="s">
        <v>195</v>
      </c>
      <c r="U6" s="29" t="s">
        <v>105</v>
      </c>
      <c r="V6" s="29" t="s">
        <v>200</v>
      </c>
      <c r="W6" s="32"/>
      <c r="X6" s="32"/>
    </row>
    <row r="7" spans="1:24" x14ac:dyDescent="0.3">
      <c r="B7" s="33"/>
      <c r="I7" s="29">
        <v>2</v>
      </c>
      <c r="J7" s="34" t="s">
        <v>148</v>
      </c>
      <c r="K7" s="31">
        <f>VLOOKUP($I7,Data!$O$14:$AC$93,3+Front!$L$4)</f>
        <v>11.489445861891786</v>
      </c>
      <c r="L7" s="32">
        <f t="shared" ref="L7:L70" si="0">K7+0.0001*I7</f>
        <v>11.489645861891786</v>
      </c>
      <c r="M7" s="32">
        <f t="shared" ref="M7:M70" si="1">RANK(L7,L$6:L$84)</f>
        <v>52</v>
      </c>
      <c r="N7" s="32" t="str">
        <f t="shared" ref="N7:N70" si="2">VLOOKUP(MATCH(I7,M$6:M$84,0),$I$6:$K$84,2)</f>
        <v>Surf Coast</v>
      </c>
      <c r="O7" s="32">
        <f t="shared" ref="O7:O70" si="3">VLOOKUP(MATCH(I7,M$6:M$84,0),$I$6:$K$84,3)</f>
        <v>132.36082359680066</v>
      </c>
      <c r="Q7" s="32"/>
      <c r="R7" s="32"/>
      <c r="S7" s="29" t="s">
        <v>148</v>
      </c>
      <c r="T7" s="29" t="s">
        <v>196</v>
      </c>
      <c r="U7" s="29" t="s">
        <v>93</v>
      </c>
      <c r="V7" s="29" t="s">
        <v>201</v>
      </c>
      <c r="W7" s="32"/>
      <c r="X7" s="32"/>
    </row>
    <row r="8" spans="1:24" x14ac:dyDescent="0.3">
      <c r="C8" s="28">
        <v>1</v>
      </c>
      <c r="F8" s="28">
        <v>2</v>
      </c>
      <c r="I8" s="29">
        <v>3</v>
      </c>
      <c r="J8" s="34" t="s">
        <v>116</v>
      </c>
      <c r="K8" s="31">
        <f>VLOOKUP($I8,Data!$O$14:$AC$93,3+Front!$L$4)</f>
        <v>14.817711049539451</v>
      </c>
      <c r="L8" s="32">
        <f t="shared" si="0"/>
        <v>14.81801104953945</v>
      </c>
      <c r="M8" s="32">
        <f t="shared" si="1"/>
        <v>36</v>
      </c>
      <c r="N8" s="32" t="str">
        <f t="shared" si="2"/>
        <v>Colac-Otway</v>
      </c>
      <c r="O8" s="32">
        <f t="shared" si="3"/>
        <v>39.185576102444784</v>
      </c>
      <c r="Q8" s="32"/>
      <c r="R8" s="32"/>
      <c r="S8" s="29" t="s">
        <v>116</v>
      </c>
      <c r="T8" s="32"/>
      <c r="U8" s="29" t="s">
        <v>107</v>
      </c>
      <c r="V8" s="29" t="s">
        <v>202</v>
      </c>
      <c r="W8" s="32"/>
      <c r="X8" s="32"/>
    </row>
    <row r="9" spans="1:24" x14ac:dyDescent="0.3">
      <c r="B9" s="32"/>
      <c r="I9" s="29">
        <v>4</v>
      </c>
      <c r="J9" s="34" t="s">
        <v>117</v>
      </c>
      <c r="K9" s="31">
        <f>VLOOKUP($I9,Data!$O$14:$AC$93,3+Front!$L$4)</f>
        <v>6.2236822911655443</v>
      </c>
      <c r="L9" s="32">
        <f t="shared" si="0"/>
        <v>6.2240822911655442</v>
      </c>
      <c r="M9" s="32">
        <f t="shared" si="1"/>
        <v>78</v>
      </c>
      <c r="N9" s="32" t="str">
        <f t="shared" si="2"/>
        <v>Melbourne</v>
      </c>
      <c r="O9" s="32">
        <f t="shared" si="3"/>
        <v>35.036002023651527</v>
      </c>
      <c r="Q9" s="32"/>
      <c r="R9" s="32"/>
      <c r="S9" s="29" t="s">
        <v>117</v>
      </c>
      <c r="T9" s="32"/>
      <c r="U9" s="29" t="s">
        <v>106</v>
      </c>
      <c r="V9" s="29" t="s">
        <v>203</v>
      </c>
      <c r="W9" s="32"/>
      <c r="X9" s="32"/>
    </row>
    <row r="10" spans="1:24" x14ac:dyDescent="0.3">
      <c r="B10" s="32"/>
      <c r="D10" s="39" t="str">
        <f>INDEX(S6:S85,C8)</f>
        <v>Alpine</v>
      </c>
      <c r="E10" s="35"/>
      <c r="F10" s="36" t="str">
        <f>INDEX(S6:S85,F8)</f>
        <v>Ararat</v>
      </c>
      <c r="I10" s="29">
        <v>5</v>
      </c>
      <c r="J10" s="34" t="s">
        <v>156</v>
      </c>
      <c r="K10" s="31">
        <f>VLOOKUP($I10,Data!$O$14:$AC$93,3+Front!$L$4)</f>
        <v>23.644017428997731</v>
      </c>
      <c r="L10" s="32">
        <f t="shared" si="0"/>
        <v>23.64451742899773</v>
      </c>
      <c r="M10" s="32">
        <f t="shared" si="1"/>
        <v>12</v>
      </c>
      <c r="N10" s="32" t="str">
        <f t="shared" si="2"/>
        <v>Alpine</v>
      </c>
      <c r="O10" s="32">
        <f t="shared" si="3"/>
        <v>30.265774530608795</v>
      </c>
      <c r="Q10" s="32"/>
      <c r="R10" s="32"/>
      <c r="S10" s="29" t="s">
        <v>156</v>
      </c>
      <c r="T10" s="32"/>
      <c r="U10" s="32"/>
      <c r="V10" s="29" t="s">
        <v>233</v>
      </c>
      <c r="W10" s="32"/>
      <c r="X10" s="32"/>
    </row>
    <row r="11" spans="1:24" x14ac:dyDescent="0.3">
      <c r="B11" s="44">
        <v>0</v>
      </c>
      <c r="C11" s="37" t="s">
        <v>105</v>
      </c>
      <c r="D11" s="38">
        <f>VLOOKUP($C$8,Data!$O$14:$AC$93,3+$B11+$C$6)</f>
        <v>243.69216720877165</v>
      </c>
      <c r="F11" s="38">
        <f>VLOOKUP($F$8,Data!$O$14:$AC$93,3+$B11+$C$6)</f>
        <v>135.37047245280004</v>
      </c>
      <c r="I11" s="29">
        <v>6</v>
      </c>
      <c r="J11" s="34" t="s">
        <v>157</v>
      </c>
      <c r="K11" s="31">
        <f>VLOOKUP($I11,Data!$O$14:$AC$93,3+Front!$L$4)</f>
        <v>10.161462004883287</v>
      </c>
      <c r="L11" s="32">
        <f t="shared" si="0"/>
        <v>10.162062004883287</v>
      </c>
      <c r="M11" s="32">
        <f t="shared" si="1"/>
        <v>63</v>
      </c>
      <c r="N11" s="32" t="str">
        <f t="shared" si="2"/>
        <v>Melton</v>
      </c>
      <c r="O11" s="32">
        <f t="shared" si="3"/>
        <v>28.558312885144975</v>
      </c>
      <c r="Q11" s="32"/>
      <c r="R11" s="32"/>
      <c r="S11" s="29" t="s">
        <v>157</v>
      </c>
      <c r="T11" s="32"/>
      <c r="U11" s="32"/>
      <c r="V11" s="29" t="s">
        <v>234</v>
      </c>
      <c r="W11" s="32"/>
      <c r="X11" s="32"/>
    </row>
    <row r="12" spans="1:24" x14ac:dyDescent="0.3">
      <c r="B12" s="44">
        <v>2</v>
      </c>
      <c r="C12" s="37" t="s">
        <v>93</v>
      </c>
      <c r="D12" s="38">
        <f>VLOOKUP($C$8,Data!$O$14:$AC$93,3+$B12+$C$6)</f>
        <v>12.637817411191405</v>
      </c>
      <c r="F12" s="38">
        <f>VLOOKUP($F$8,Data!$O$14:$AC$93,3+$B12+$C$6)</f>
        <v>4.8098980140061487</v>
      </c>
      <c r="I12" s="29">
        <v>7</v>
      </c>
      <c r="J12" s="34" t="s">
        <v>118</v>
      </c>
      <c r="K12" s="31">
        <f>VLOOKUP($I12,Data!$O$14:$AC$93,3+Front!$L$4)</f>
        <v>10.484023296358819</v>
      </c>
      <c r="L12" s="32">
        <f t="shared" si="0"/>
        <v>10.484723296358819</v>
      </c>
      <c r="M12" s="32">
        <f t="shared" si="1"/>
        <v>57</v>
      </c>
      <c r="N12" s="32" t="str">
        <f t="shared" si="2"/>
        <v>Mildura</v>
      </c>
      <c r="O12" s="32">
        <f t="shared" si="3"/>
        <v>28.078978046159328</v>
      </c>
      <c r="Q12" s="32"/>
      <c r="R12" s="32"/>
      <c r="S12" s="29" t="s">
        <v>118</v>
      </c>
      <c r="T12" s="32"/>
      <c r="U12" s="32"/>
      <c r="V12" s="29" t="s">
        <v>204</v>
      </c>
      <c r="W12" s="32"/>
      <c r="X12" s="32"/>
    </row>
    <row r="13" spans="1:24" x14ac:dyDescent="0.3">
      <c r="B13" s="44">
        <v>4</v>
      </c>
      <c r="C13" s="25" t="s">
        <v>225</v>
      </c>
      <c r="D13" s="38">
        <f>VLOOKUP($C$8,Data!$O$14:$AC$93,3+$B13+$C$6)</f>
        <v>33.319621332312153</v>
      </c>
      <c r="F13" s="38">
        <f>VLOOKUP($F$8,Data!$O$14:$AC$93,3+$B13+$C$6)</f>
        <v>23.832628515564991</v>
      </c>
      <c r="I13" s="29">
        <v>8</v>
      </c>
      <c r="J13" s="34" t="s">
        <v>149</v>
      </c>
      <c r="K13" s="31">
        <f>VLOOKUP($I13,Data!$O$14:$AC$93,3+Front!$L$4)</f>
        <v>16.436339711898363</v>
      </c>
      <c r="L13" s="32">
        <f t="shared" si="0"/>
        <v>16.437139711898364</v>
      </c>
      <c r="M13" s="32">
        <f t="shared" si="1"/>
        <v>27</v>
      </c>
      <c r="N13" s="32" t="str">
        <f t="shared" si="2"/>
        <v>Mansfield</v>
      </c>
      <c r="O13" s="32">
        <f t="shared" si="3"/>
        <v>26.893495092649534</v>
      </c>
      <c r="Q13" s="32"/>
      <c r="R13" s="32"/>
      <c r="S13" s="29" t="s">
        <v>149</v>
      </c>
      <c r="T13" s="32"/>
      <c r="U13" s="32"/>
      <c r="V13" s="29" t="s">
        <v>205</v>
      </c>
      <c r="W13" s="32"/>
      <c r="X13" s="32"/>
    </row>
    <row r="14" spans="1:24" x14ac:dyDescent="0.3">
      <c r="B14" s="44">
        <v>6</v>
      </c>
      <c r="C14" s="37" t="s">
        <v>107</v>
      </c>
      <c r="D14" s="38">
        <f>VLOOKUP($C$8,Data!$O$14:$AC$93,3+$B14+$C$6)</f>
        <v>8.3097224093319397</v>
      </c>
      <c r="F14" s="38">
        <f>VLOOKUP($F$8,Data!$O$14:$AC$93,3+$B14+$C$6)</f>
        <v>3.6818769534973499</v>
      </c>
      <c r="I14" s="29">
        <v>9</v>
      </c>
      <c r="J14" s="34" t="s">
        <v>119</v>
      </c>
      <c r="K14" s="31">
        <f>VLOOKUP($I14,Data!$O$14:$AC$93,3+Front!$L$4)</f>
        <v>10.588087550036194</v>
      </c>
      <c r="L14" s="32">
        <f t="shared" si="0"/>
        <v>10.588987550036194</v>
      </c>
      <c r="M14" s="32">
        <f t="shared" si="1"/>
        <v>55</v>
      </c>
      <c r="N14" s="32" t="str">
        <f t="shared" si="2"/>
        <v>Greater Geelong</v>
      </c>
      <c r="O14" s="32">
        <f t="shared" si="3"/>
        <v>26.712138673913476</v>
      </c>
      <c r="Q14" s="32"/>
      <c r="R14" s="32"/>
      <c r="S14" s="29" t="s">
        <v>119</v>
      </c>
      <c r="T14" s="32"/>
      <c r="U14" s="32"/>
      <c r="V14" s="29" t="s">
        <v>206</v>
      </c>
      <c r="W14" s="32"/>
      <c r="X14" s="32"/>
    </row>
    <row r="15" spans="1:24" x14ac:dyDescent="0.3">
      <c r="B15" s="44">
        <v>8</v>
      </c>
      <c r="C15" s="37" t="s">
        <v>106</v>
      </c>
      <c r="D15" s="38">
        <f>VLOOKUP($C$8,Data!$O$14:$AC$93,3+$B15+$C$6)</f>
        <v>110.17754192444443</v>
      </c>
      <c r="F15" s="38">
        <f>VLOOKUP($F$8,Data!$O$14:$AC$93,3+$B15+$C$6)</f>
        <v>21.505229530471205</v>
      </c>
      <c r="I15" s="29">
        <v>10</v>
      </c>
      <c r="J15" s="34" t="s">
        <v>120</v>
      </c>
      <c r="K15" s="31">
        <f>VLOOKUP($I15,Data!$O$14:$AC$93,3+Front!$L$4)</f>
        <v>6.4462039208684399</v>
      </c>
      <c r="L15" s="32">
        <f t="shared" si="0"/>
        <v>6.4472039208684402</v>
      </c>
      <c r="M15" s="32">
        <f t="shared" si="1"/>
        <v>77</v>
      </c>
      <c r="N15" s="32" t="str">
        <f t="shared" si="2"/>
        <v>Latrobe</v>
      </c>
      <c r="O15" s="32">
        <f t="shared" si="3"/>
        <v>24.246463643430772</v>
      </c>
      <c r="Q15" s="32"/>
      <c r="R15" s="32"/>
      <c r="S15" s="29" t="s">
        <v>120</v>
      </c>
      <c r="T15" s="32"/>
      <c r="U15" s="32"/>
      <c r="V15" s="29" t="s">
        <v>207</v>
      </c>
      <c r="W15" s="32"/>
      <c r="X15" s="32"/>
    </row>
    <row r="16" spans="1:24" x14ac:dyDescent="0.3">
      <c r="B16" s="44">
        <v>10</v>
      </c>
      <c r="C16" s="37" t="s">
        <v>197</v>
      </c>
      <c r="D16" s="38">
        <f>VLOOKUP($C$8,Data!$O$14:$AC$93,3+$B16+$C$6)</f>
        <v>408.13687028605165</v>
      </c>
      <c r="F16" s="38">
        <f>VLOOKUP($F$8,Data!$O$14:$AC$93,3+$B16+$C$6)</f>
        <v>189.20010546633972</v>
      </c>
      <c r="I16" s="29">
        <v>11</v>
      </c>
      <c r="J16" s="34" t="s">
        <v>158</v>
      </c>
      <c r="K16" s="31">
        <f>VLOOKUP($I16,Data!$O$14:$AC$93,3+Front!$L$4)</f>
        <v>12.238552828631564</v>
      </c>
      <c r="L16" s="32">
        <f t="shared" si="0"/>
        <v>12.239652828631563</v>
      </c>
      <c r="M16" s="32">
        <f t="shared" si="1"/>
        <v>48</v>
      </c>
      <c r="N16" s="32" t="str">
        <f t="shared" si="2"/>
        <v>Yarra</v>
      </c>
      <c r="O16" s="32">
        <f t="shared" si="3"/>
        <v>24.154534404755619</v>
      </c>
      <c r="Q16" s="32"/>
      <c r="R16" s="32"/>
      <c r="S16" s="29" t="s">
        <v>158</v>
      </c>
      <c r="T16" s="32"/>
      <c r="U16" s="32"/>
      <c r="V16" s="29" t="s">
        <v>208</v>
      </c>
      <c r="W16" s="32"/>
      <c r="X16" s="32"/>
    </row>
    <row r="17" spans="1:24" x14ac:dyDescent="0.3">
      <c r="I17" s="29">
        <v>12</v>
      </c>
      <c r="J17" s="34" t="s">
        <v>159</v>
      </c>
      <c r="K17" s="31">
        <f>VLOOKUP($I17,Data!$O$14:$AC$93,3+Front!$L$4)</f>
        <v>23.346431322111449</v>
      </c>
      <c r="L17" s="32">
        <f t="shared" si="0"/>
        <v>23.34763132211145</v>
      </c>
      <c r="M17" s="32">
        <f t="shared" si="1"/>
        <v>13</v>
      </c>
      <c r="N17" s="32" t="str">
        <f t="shared" si="2"/>
        <v>Bass Coast</v>
      </c>
      <c r="O17" s="32">
        <f t="shared" si="3"/>
        <v>23.644017428997731</v>
      </c>
      <c r="Q17" s="32"/>
      <c r="R17" s="32"/>
      <c r="S17" s="29" t="s">
        <v>159</v>
      </c>
      <c r="T17" s="32"/>
      <c r="U17" s="32"/>
      <c r="V17" s="29" t="s">
        <v>209</v>
      </c>
      <c r="W17" s="32"/>
      <c r="X17" s="32"/>
    </row>
    <row r="18" spans="1:24" x14ac:dyDescent="0.3">
      <c r="I18" s="29">
        <v>13</v>
      </c>
      <c r="J18" s="34" t="s">
        <v>160</v>
      </c>
      <c r="K18" s="31">
        <f>VLOOKUP($I18,Data!$O$14:$AC$93,3+Front!$L$4)</f>
        <v>10.206482147464103</v>
      </c>
      <c r="L18" s="32">
        <f t="shared" si="0"/>
        <v>10.207782147464103</v>
      </c>
      <c r="M18" s="32">
        <f t="shared" si="1"/>
        <v>62</v>
      </c>
      <c r="N18" s="32" t="str">
        <f t="shared" si="2"/>
        <v>Campaspe</v>
      </c>
      <c r="O18" s="32">
        <f t="shared" si="3"/>
        <v>23.346431322111449</v>
      </c>
      <c r="Q18" s="32"/>
      <c r="R18" s="32"/>
      <c r="S18" s="29" t="s">
        <v>160</v>
      </c>
      <c r="T18" s="32"/>
      <c r="U18" s="32"/>
      <c r="V18" s="32"/>
      <c r="W18" s="32"/>
      <c r="X18" s="32"/>
    </row>
    <row r="19" spans="1:24" x14ac:dyDescent="0.3">
      <c r="A19" s="46" t="str">
        <f>IF(C6=1,"Liquor Volume per adult per annum","Alcohol Volume per adult per annum")</f>
        <v>Liquor Volume per adult per annum</v>
      </c>
      <c r="I19" s="29">
        <v>14</v>
      </c>
      <c r="J19" s="34" t="s">
        <v>121</v>
      </c>
      <c r="K19" s="31">
        <f>VLOOKUP($I19,Data!$O$14:$AC$93,3+Front!$L$4)</f>
        <v>8.3969262911058671</v>
      </c>
      <c r="L19" s="32">
        <f t="shared" si="0"/>
        <v>8.3983262911058674</v>
      </c>
      <c r="M19" s="32">
        <f t="shared" si="1"/>
        <v>70</v>
      </c>
      <c r="N19" s="32" t="str">
        <f t="shared" si="2"/>
        <v>Warrnambool</v>
      </c>
      <c r="O19" s="32">
        <f t="shared" si="3"/>
        <v>21.696897964989997</v>
      </c>
      <c r="Q19" s="32"/>
      <c r="R19" s="32"/>
      <c r="S19" s="29" t="s">
        <v>121</v>
      </c>
      <c r="T19" s="32"/>
      <c r="U19" s="32"/>
      <c r="V19" s="32"/>
      <c r="W19" s="32"/>
      <c r="X19" s="32"/>
    </row>
    <row r="20" spans="1:24" x14ac:dyDescent="0.3">
      <c r="A20" s="46"/>
      <c r="I20" s="29">
        <v>15</v>
      </c>
      <c r="J20" s="34" t="s">
        <v>161</v>
      </c>
      <c r="K20" s="31">
        <f>VLOOKUP($I20,Data!$O$14:$AC$93,3+Front!$L$4)</f>
        <v>14.039555369628092</v>
      </c>
      <c r="L20" s="32">
        <f t="shared" si="0"/>
        <v>14.041055369628092</v>
      </c>
      <c r="M20" s="32">
        <f t="shared" si="1"/>
        <v>37</v>
      </c>
      <c r="N20" s="32" t="str">
        <f t="shared" si="2"/>
        <v>Indigo</v>
      </c>
      <c r="O20" s="32">
        <f t="shared" si="3"/>
        <v>21.378365934531676</v>
      </c>
      <c r="Q20" s="32"/>
      <c r="R20" s="32"/>
      <c r="S20" s="29" t="s">
        <v>161</v>
      </c>
      <c r="T20" s="32"/>
      <c r="U20" s="32"/>
      <c r="V20" s="32"/>
      <c r="W20" s="32"/>
      <c r="X20" s="32"/>
    </row>
    <row r="21" spans="1:24" x14ac:dyDescent="0.3">
      <c r="A21" s="46"/>
      <c r="I21" s="29">
        <v>16</v>
      </c>
      <c r="J21" s="34" t="s">
        <v>162</v>
      </c>
      <c r="K21" s="31">
        <f>VLOOKUP($I21,Data!$O$14:$AC$93,3+Front!$L$4)</f>
        <v>39.185576102444784</v>
      </c>
      <c r="L21" s="32">
        <f t="shared" si="0"/>
        <v>39.187176102444788</v>
      </c>
      <c r="M21" s="32">
        <f t="shared" si="1"/>
        <v>3</v>
      </c>
      <c r="N21" s="32" t="str">
        <f t="shared" si="2"/>
        <v>Northern Grampians</v>
      </c>
      <c r="O21" s="32">
        <f t="shared" si="3"/>
        <v>21.340038228671045</v>
      </c>
      <c r="Q21" s="32"/>
      <c r="R21" s="32"/>
      <c r="S21" s="29" t="s">
        <v>162</v>
      </c>
      <c r="T21" s="32"/>
      <c r="U21" s="32"/>
      <c r="V21" s="32"/>
      <c r="W21" s="32"/>
      <c r="X21" s="32"/>
    </row>
    <row r="22" spans="1:24" x14ac:dyDescent="0.3">
      <c r="A22" s="46"/>
      <c r="I22" s="29">
        <v>17</v>
      </c>
      <c r="J22" s="34" t="s">
        <v>163</v>
      </c>
      <c r="K22" s="31">
        <f>VLOOKUP($I22,Data!$O$14:$AC$93,3+Front!$L$4)</f>
        <v>15.086300027829498</v>
      </c>
      <c r="L22" s="32">
        <f t="shared" si="0"/>
        <v>15.088000027829498</v>
      </c>
      <c r="M22" s="32">
        <f t="shared" si="1"/>
        <v>35</v>
      </c>
      <c r="N22" s="32" t="str">
        <f t="shared" si="2"/>
        <v>Swan Hill</v>
      </c>
      <c r="O22" s="32">
        <f t="shared" si="3"/>
        <v>20.670101304949018</v>
      </c>
      <c r="Q22" s="32"/>
      <c r="R22" s="32"/>
      <c r="S22" s="29" t="s">
        <v>163</v>
      </c>
      <c r="T22" s="32"/>
      <c r="U22" s="32"/>
      <c r="V22" s="32"/>
      <c r="W22" s="32"/>
      <c r="X22" s="32"/>
    </row>
    <row r="23" spans="1:24" x14ac:dyDescent="0.3">
      <c r="A23" s="46"/>
      <c r="I23" s="29">
        <v>18</v>
      </c>
      <c r="J23" s="34" t="s">
        <v>122</v>
      </c>
      <c r="K23" s="31">
        <f>VLOOKUP($I23,Data!$O$14:$AC$93,3+Front!$L$4)</f>
        <v>9.792183157447333</v>
      </c>
      <c r="L23" s="32">
        <f t="shared" si="0"/>
        <v>9.7939831574473324</v>
      </c>
      <c r="M23" s="32">
        <f t="shared" si="1"/>
        <v>64</v>
      </c>
      <c r="N23" s="32" t="str">
        <f t="shared" si="2"/>
        <v>Moira</v>
      </c>
      <c r="O23" s="32">
        <f t="shared" si="3"/>
        <v>20.535332321913856</v>
      </c>
      <c r="Q23" s="32"/>
      <c r="R23" s="32"/>
      <c r="S23" s="29" t="s">
        <v>122</v>
      </c>
      <c r="T23" s="32"/>
      <c r="U23" s="32"/>
      <c r="V23" s="32"/>
      <c r="W23" s="32"/>
      <c r="X23" s="32"/>
    </row>
    <row r="24" spans="1:24" x14ac:dyDescent="0.3">
      <c r="A24" s="46"/>
      <c r="I24" s="29">
        <v>19</v>
      </c>
      <c r="J24" s="34" t="s">
        <v>164</v>
      </c>
      <c r="K24" s="31">
        <f>VLOOKUP($I24,Data!$O$14:$AC$93,3+Front!$L$4)</f>
        <v>18.859333451611224</v>
      </c>
      <c r="L24" s="32">
        <f t="shared" si="0"/>
        <v>18.861233451611223</v>
      </c>
      <c r="M24" s="32">
        <f t="shared" si="1"/>
        <v>21</v>
      </c>
      <c r="N24" s="32" t="str">
        <f t="shared" si="2"/>
        <v>Moonee Valley</v>
      </c>
      <c r="O24" s="32">
        <f t="shared" si="3"/>
        <v>20.175382180098708</v>
      </c>
      <c r="Q24" s="32"/>
      <c r="R24" s="32"/>
      <c r="S24" s="29" t="s">
        <v>164</v>
      </c>
      <c r="T24" s="32"/>
      <c r="U24" s="32"/>
      <c r="V24" s="32"/>
      <c r="W24" s="32"/>
      <c r="X24" s="32"/>
    </row>
    <row r="25" spans="1:24" x14ac:dyDescent="0.3">
      <c r="A25" s="46"/>
      <c r="I25" s="29">
        <v>20</v>
      </c>
      <c r="J25" s="34" t="s">
        <v>123</v>
      </c>
      <c r="K25" s="31">
        <f>VLOOKUP($I25,Data!$O$14:$AC$93,3+Front!$L$4)</f>
        <v>13.424281302380161</v>
      </c>
      <c r="L25" s="32">
        <f t="shared" si="0"/>
        <v>13.426281302380161</v>
      </c>
      <c r="M25" s="32">
        <f t="shared" si="1"/>
        <v>42</v>
      </c>
      <c r="N25" s="32" t="str">
        <f t="shared" si="2"/>
        <v>Horsham</v>
      </c>
      <c r="O25" s="32">
        <f t="shared" si="3"/>
        <v>19.786597405801228</v>
      </c>
      <c r="Q25" s="32"/>
      <c r="R25" s="32"/>
      <c r="S25" s="29" t="s">
        <v>123</v>
      </c>
      <c r="T25" s="32"/>
      <c r="U25" s="32"/>
      <c r="V25" s="32"/>
      <c r="W25" s="32"/>
      <c r="X25" s="32"/>
    </row>
    <row r="26" spans="1:24" x14ac:dyDescent="0.3">
      <c r="A26" s="46"/>
      <c r="I26" s="29">
        <v>21</v>
      </c>
      <c r="J26" s="34" t="s">
        <v>165</v>
      </c>
      <c r="K26" s="31">
        <f>VLOOKUP($I26,Data!$O$14:$AC$93,3+Front!$L$4)</f>
        <v>15.555586545868991</v>
      </c>
      <c r="L26" s="32">
        <f t="shared" si="0"/>
        <v>15.557686545868991</v>
      </c>
      <c r="M26" s="32">
        <f t="shared" si="1"/>
        <v>33</v>
      </c>
      <c r="N26" s="32" t="str">
        <f t="shared" si="2"/>
        <v>East Gippsland</v>
      </c>
      <c r="O26" s="32">
        <f t="shared" si="3"/>
        <v>18.859333451611224</v>
      </c>
      <c r="Q26" s="32"/>
      <c r="R26" s="32"/>
      <c r="S26" s="29" t="s">
        <v>165</v>
      </c>
      <c r="T26" s="32"/>
      <c r="U26" s="32"/>
      <c r="V26" s="32"/>
      <c r="W26" s="32"/>
      <c r="X26" s="32"/>
    </row>
    <row r="27" spans="1:24" x14ac:dyDescent="0.3">
      <c r="A27" s="46"/>
      <c r="I27" s="29">
        <v>22</v>
      </c>
      <c r="J27" s="34" t="s">
        <v>124</v>
      </c>
      <c r="K27" s="31">
        <f>VLOOKUP($I27,Data!$O$14:$AC$93,3+Front!$L$4)</f>
        <v>5.6313607405262012</v>
      </c>
      <c r="L27" s="32">
        <f t="shared" si="0"/>
        <v>5.6335607405262014</v>
      </c>
      <c r="M27" s="32">
        <f t="shared" si="1"/>
        <v>79</v>
      </c>
      <c r="N27" s="32" t="str">
        <f t="shared" si="2"/>
        <v>Port Phillip</v>
      </c>
      <c r="O27" s="32">
        <f t="shared" si="3"/>
        <v>18.730582710484107</v>
      </c>
      <c r="Q27" s="32"/>
      <c r="R27" s="32"/>
      <c r="S27" s="29" t="s">
        <v>124</v>
      </c>
      <c r="T27" s="32"/>
      <c r="U27" s="32"/>
      <c r="V27" s="32"/>
      <c r="W27" s="32"/>
      <c r="X27" s="32"/>
    </row>
    <row r="28" spans="1:24" x14ac:dyDescent="0.3">
      <c r="A28" s="46"/>
      <c r="I28" s="29">
        <v>23</v>
      </c>
      <c r="J28" s="34" t="s">
        <v>166</v>
      </c>
      <c r="K28" s="31">
        <f>VLOOKUP($I28,Data!$O$14:$AC$93,3+Front!$L$4)</f>
        <v>13.433549025235816</v>
      </c>
      <c r="L28" s="32">
        <f t="shared" si="0"/>
        <v>13.435849025235816</v>
      </c>
      <c r="M28" s="32">
        <f t="shared" si="1"/>
        <v>41</v>
      </c>
      <c r="N28" s="32" t="str">
        <f t="shared" si="2"/>
        <v>Stonnington</v>
      </c>
      <c r="O28" s="32">
        <f t="shared" si="3"/>
        <v>18.533523824787817</v>
      </c>
      <c r="Q28" s="32"/>
      <c r="R28" s="32"/>
      <c r="S28" s="29" t="s">
        <v>166</v>
      </c>
      <c r="T28" s="32"/>
      <c r="U28" s="32"/>
      <c r="V28" s="32"/>
      <c r="W28" s="32"/>
      <c r="X28" s="32"/>
    </row>
    <row r="29" spans="1:24" x14ac:dyDescent="0.3">
      <c r="A29" s="46"/>
      <c r="I29" s="29">
        <v>24</v>
      </c>
      <c r="J29" s="34" t="s">
        <v>167</v>
      </c>
      <c r="K29" s="31">
        <f>VLOOKUP($I29,Data!$O$14:$AC$93,3+Front!$L$4)</f>
        <v>12.657873334938921</v>
      </c>
      <c r="L29" s="32">
        <f t="shared" si="0"/>
        <v>12.660273334938921</v>
      </c>
      <c r="M29" s="32">
        <f t="shared" si="1"/>
        <v>46</v>
      </c>
      <c r="N29" s="32" t="str">
        <f t="shared" si="2"/>
        <v>Mornington Peninsula</v>
      </c>
      <c r="O29" s="32">
        <f t="shared" si="3"/>
        <v>17.317668066489716</v>
      </c>
      <c r="Q29" s="32"/>
      <c r="R29" s="32"/>
      <c r="S29" s="29" t="s">
        <v>167</v>
      </c>
      <c r="T29" s="32"/>
      <c r="U29" s="32"/>
      <c r="V29" s="32"/>
      <c r="W29" s="32"/>
      <c r="X29" s="32"/>
    </row>
    <row r="30" spans="1:24" x14ac:dyDescent="0.3">
      <c r="A30" s="46"/>
      <c r="I30" s="29">
        <v>25</v>
      </c>
      <c r="J30" s="34" t="s">
        <v>125</v>
      </c>
      <c r="K30" s="31">
        <f>VLOOKUP($I30,Data!$O$14:$AC$93,3+Front!$L$4)</f>
        <v>16.303001537440352</v>
      </c>
      <c r="L30" s="32">
        <f t="shared" si="0"/>
        <v>16.305501537440353</v>
      </c>
      <c r="M30" s="32">
        <f t="shared" si="1"/>
        <v>29</v>
      </c>
      <c r="N30" s="32" t="str">
        <f t="shared" si="2"/>
        <v>Wangaratta</v>
      </c>
      <c r="O30" s="32">
        <f t="shared" si="3"/>
        <v>17.084647734700884</v>
      </c>
      <c r="Q30" s="32"/>
      <c r="R30" s="32"/>
      <c r="S30" s="29" t="s">
        <v>125</v>
      </c>
      <c r="T30" s="32"/>
      <c r="U30" s="32"/>
      <c r="V30" s="32"/>
      <c r="W30" s="32"/>
      <c r="X30" s="32"/>
    </row>
    <row r="31" spans="1:24" x14ac:dyDescent="0.3">
      <c r="A31" s="46"/>
      <c r="I31" s="29">
        <v>26</v>
      </c>
      <c r="J31" s="34" t="s">
        <v>126</v>
      </c>
      <c r="K31" s="31">
        <f>VLOOKUP($I31,Data!$O$14:$AC$93,3+Front!$L$4)</f>
        <v>11.534155963555374</v>
      </c>
      <c r="L31" s="32">
        <f t="shared" si="0"/>
        <v>11.536755963555374</v>
      </c>
      <c r="M31" s="32">
        <f t="shared" si="1"/>
        <v>51</v>
      </c>
      <c r="N31" s="32" t="str">
        <f t="shared" si="2"/>
        <v>Greater Shepparton</v>
      </c>
      <c r="O31" s="32">
        <f t="shared" si="3"/>
        <v>16.701668217937851</v>
      </c>
      <c r="Q31" s="32"/>
      <c r="R31" s="32"/>
      <c r="S31" s="29" t="s">
        <v>126</v>
      </c>
      <c r="T31" s="32"/>
      <c r="U31" s="32"/>
      <c r="W31" s="32"/>
      <c r="X31" s="32"/>
    </row>
    <row r="32" spans="1:24" x14ac:dyDescent="0.3">
      <c r="A32" s="46"/>
      <c r="I32" s="29">
        <v>27</v>
      </c>
      <c r="J32" s="34" t="s">
        <v>127</v>
      </c>
      <c r="K32" s="31">
        <f>VLOOKUP($I32,Data!$O$14:$AC$93,3+Front!$L$4)</f>
        <v>26.712138673913476</v>
      </c>
      <c r="L32" s="32">
        <f t="shared" si="0"/>
        <v>26.714838673913476</v>
      </c>
      <c r="M32" s="32">
        <f t="shared" si="1"/>
        <v>9</v>
      </c>
      <c r="N32" s="32" t="str">
        <f t="shared" si="2"/>
        <v>Benalla</v>
      </c>
      <c r="O32" s="32">
        <f t="shared" si="3"/>
        <v>16.436339711898363</v>
      </c>
      <c r="Q32" s="32"/>
      <c r="R32" s="32"/>
      <c r="S32" s="29" t="s">
        <v>127</v>
      </c>
      <c r="T32" s="32"/>
      <c r="U32" s="32"/>
      <c r="W32" s="32"/>
      <c r="X32" s="32"/>
    </row>
    <row r="33" spans="1:24" x14ac:dyDescent="0.3">
      <c r="A33" s="46"/>
      <c r="I33" s="29">
        <v>28</v>
      </c>
      <c r="J33" s="34" t="s">
        <v>128</v>
      </c>
      <c r="K33" s="31">
        <f>VLOOKUP($I33,Data!$O$14:$AC$93,3+Front!$L$4)</f>
        <v>16.701668217937851</v>
      </c>
      <c r="L33" s="32">
        <f t="shared" si="0"/>
        <v>16.704468217937851</v>
      </c>
      <c r="M33" s="32">
        <f t="shared" si="1"/>
        <v>26</v>
      </c>
      <c r="N33" s="32" t="str">
        <f t="shared" si="2"/>
        <v>Strathbogie</v>
      </c>
      <c r="O33" s="32">
        <f t="shared" si="3"/>
        <v>16.33836468965503</v>
      </c>
      <c r="Q33" s="32"/>
      <c r="R33" s="32"/>
      <c r="S33" s="29" t="s">
        <v>128</v>
      </c>
      <c r="T33" s="32"/>
      <c r="U33" s="32"/>
      <c r="W33" s="32"/>
      <c r="X33" s="32"/>
    </row>
    <row r="34" spans="1:24" x14ac:dyDescent="0.3">
      <c r="A34" s="46"/>
      <c r="I34" s="29">
        <v>29</v>
      </c>
      <c r="J34" s="34" t="s">
        <v>168</v>
      </c>
      <c r="K34" s="31">
        <f>VLOOKUP($I34,Data!$O$14:$AC$93,3+Front!$L$4)</f>
        <v>13.511183295444493</v>
      </c>
      <c r="L34" s="32">
        <f t="shared" si="0"/>
        <v>13.514083295444493</v>
      </c>
      <c r="M34" s="32">
        <f t="shared" si="1"/>
        <v>40</v>
      </c>
      <c r="N34" s="32" t="str">
        <f t="shared" si="2"/>
        <v>Greater Bendigo</v>
      </c>
      <c r="O34" s="32">
        <f t="shared" si="3"/>
        <v>16.303001537440352</v>
      </c>
      <c r="Q34" s="32"/>
      <c r="R34" s="32"/>
      <c r="S34" s="29" t="s">
        <v>168</v>
      </c>
      <c r="T34" s="32"/>
      <c r="U34" s="32"/>
      <c r="W34" s="32"/>
      <c r="X34" s="32"/>
    </row>
    <row r="35" spans="1:24" x14ac:dyDescent="0.3">
      <c r="A35" s="46"/>
      <c r="I35" s="29">
        <v>30</v>
      </c>
      <c r="J35" s="34" t="s">
        <v>169</v>
      </c>
      <c r="K35" s="31">
        <f>VLOOKUP($I35,Data!$O$14:$AC$93,3+Front!$L$4)</f>
        <v>10.284647082928911</v>
      </c>
      <c r="L35" s="32">
        <f t="shared" si="0"/>
        <v>10.287647082928912</v>
      </c>
      <c r="M35" s="32">
        <f t="shared" si="1"/>
        <v>61</v>
      </c>
      <c r="N35" s="32" t="str">
        <f t="shared" si="2"/>
        <v>Wyndham</v>
      </c>
      <c r="O35" s="32">
        <f t="shared" si="3"/>
        <v>16.17247427891154</v>
      </c>
      <c r="Q35" s="32"/>
      <c r="R35" s="32"/>
      <c r="S35" s="29" t="s">
        <v>169</v>
      </c>
      <c r="T35" s="32"/>
      <c r="U35" s="32"/>
      <c r="W35" s="32"/>
      <c r="X35" s="32"/>
    </row>
    <row r="36" spans="1:24" x14ac:dyDescent="0.3">
      <c r="A36" s="46"/>
      <c r="I36" s="29">
        <v>31</v>
      </c>
      <c r="J36" s="34" t="s">
        <v>129</v>
      </c>
      <c r="K36" s="31">
        <f>VLOOKUP($I36,Data!$O$14:$AC$93,3+Front!$L$4)</f>
        <v>7.9925758353090561</v>
      </c>
      <c r="L36" s="32">
        <f t="shared" si="0"/>
        <v>7.995675835309056</v>
      </c>
      <c r="M36" s="32">
        <f t="shared" si="1"/>
        <v>73</v>
      </c>
      <c r="N36" s="32" t="str">
        <f t="shared" si="2"/>
        <v>Wellington</v>
      </c>
      <c r="O36" s="32">
        <f t="shared" si="3"/>
        <v>16.021214525727466</v>
      </c>
      <c r="Q36" s="32"/>
      <c r="R36" s="32"/>
      <c r="S36" s="29" t="s">
        <v>129</v>
      </c>
      <c r="T36" s="32"/>
      <c r="U36" s="32"/>
      <c r="W36" s="32"/>
      <c r="X36" s="32"/>
    </row>
    <row r="37" spans="1:24" x14ac:dyDescent="0.3">
      <c r="A37" s="46"/>
      <c r="I37" s="29">
        <v>32</v>
      </c>
      <c r="J37" s="34" t="s">
        <v>150</v>
      </c>
      <c r="K37" s="31">
        <f>VLOOKUP($I37,Data!$O$14:$AC$93,3+Front!$L$4)</f>
        <v>19.786597405801228</v>
      </c>
      <c r="L37" s="32">
        <f t="shared" si="0"/>
        <v>19.789797405801227</v>
      </c>
      <c r="M37" s="32">
        <f t="shared" si="1"/>
        <v>20</v>
      </c>
      <c r="N37" s="32" t="str">
        <f t="shared" si="2"/>
        <v>Southern Grampians</v>
      </c>
      <c r="O37" s="32">
        <f t="shared" si="3"/>
        <v>15.994862144108998</v>
      </c>
      <c r="Q37" s="32"/>
      <c r="R37" s="32"/>
      <c r="S37" s="29" t="s">
        <v>150</v>
      </c>
      <c r="T37" s="32"/>
      <c r="U37" s="32"/>
      <c r="W37" s="32"/>
      <c r="X37" s="32"/>
    </row>
    <row r="38" spans="1:24" x14ac:dyDescent="0.3">
      <c r="A38" s="46"/>
      <c r="I38" s="29">
        <v>33</v>
      </c>
      <c r="J38" s="34" t="s">
        <v>130</v>
      </c>
      <c r="K38" s="31">
        <f>VLOOKUP($I38,Data!$O$14:$AC$93,3+Front!$L$4)</f>
        <v>8.0721195399410881</v>
      </c>
      <c r="L38" s="32">
        <f t="shared" si="0"/>
        <v>8.0754195399410875</v>
      </c>
      <c r="M38" s="32">
        <f t="shared" si="1"/>
        <v>71</v>
      </c>
      <c r="N38" s="32" t="str">
        <f t="shared" si="2"/>
        <v>Gannawarra</v>
      </c>
      <c r="O38" s="32">
        <f t="shared" si="3"/>
        <v>15.555586545868991</v>
      </c>
      <c r="Q38" s="32"/>
      <c r="R38" s="32"/>
      <c r="S38" s="29" t="s">
        <v>130</v>
      </c>
      <c r="T38" s="32"/>
      <c r="U38" s="32"/>
      <c r="W38" s="32"/>
      <c r="X38" s="32"/>
    </row>
    <row r="39" spans="1:24" x14ac:dyDescent="0.3">
      <c r="I39" s="29">
        <v>34</v>
      </c>
      <c r="J39" s="34" t="s">
        <v>170</v>
      </c>
      <c r="K39" s="31">
        <f>VLOOKUP($I39,Data!$O$14:$AC$93,3+Front!$L$4)</f>
        <v>21.378365934531676</v>
      </c>
      <c r="L39" s="32">
        <f t="shared" si="0"/>
        <v>21.381765934531675</v>
      </c>
      <c r="M39" s="32">
        <f t="shared" si="1"/>
        <v>15</v>
      </c>
      <c r="N39" s="32" t="str">
        <f t="shared" si="2"/>
        <v>Wodonga</v>
      </c>
      <c r="O39" s="32">
        <f t="shared" si="3"/>
        <v>15.139540944642672</v>
      </c>
      <c r="Q39" s="32"/>
      <c r="R39" s="32"/>
      <c r="S39" s="29" t="s">
        <v>170</v>
      </c>
      <c r="T39" s="32"/>
      <c r="U39" s="32"/>
      <c r="W39" s="32"/>
      <c r="X39" s="32"/>
    </row>
    <row r="40" spans="1:24" x14ac:dyDescent="0.3">
      <c r="I40" s="29">
        <v>35</v>
      </c>
      <c r="J40" s="34" t="s">
        <v>131</v>
      </c>
      <c r="K40" s="31">
        <f>VLOOKUP($I40,Data!$O$14:$AC$93,3+Front!$L$4)</f>
        <v>12.404791420326612</v>
      </c>
      <c r="L40" s="32">
        <f t="shared" si="0"/>
        <v>12.408291420326613</v>
      </c>
      <c r="M40" s="32">
        <f t="shared" si="1"/>
        <v>47</v>
      </c>
      <c r="N40" s="32" t="str">
        <f t="shared" si="2"/>
        <v>Corangamite</v>
      </c>
      <c r="O40" s="32">
        <f t="shared" si="3"/>
        <v>15.086300027829498</v>
      </c>
      <c r="Q40" s="32"/>
      <c r="R40" s="32"/>
      <c r="S40" s="29" t="s">
        <v>131</v>
      </c>
      <c r="T40" s="32"/>
      <c r="U40" s="32"/>
      <c r="W40" s="32"/>
      <c r="X40" s="32"/>
    </row>
    <row r="41" spans="1:24" x14ac:dyDescent="0.3">
      <c r="I41" s="29">
        <v>36</v>
      </c>
      <c r="J41" s="34" t="s">
        <v>132</v>
      </c>
      <c r="K41" s="31">
        <f>VLOOKUP($I41,Data!$O$14:$AC$93,3+Front!$L$4)</f>
        <v>12.759614560316415</v>
      </c>
      <c r="L41" s="32">
        <f t="shared" si="0"/>
        <v>12.763214560316415</v>
      </c>
      <c r="M41" s="32">
        <f t="shared" si="1"/>
        <v>45</v>
      </c>
      <c r="N41" s="32" t="str">
        <f t="shared" si="2"/>
        <v>Ballarat</v>
      </c>
      <c r="O41" s="32">
        <f t="shared" si="3"/>
        <v>14.817711049539451</v>
      </c>
      <c r="Q41" s="32"/>
      <c r="R41" s="32"/>
      <c r="S41" s="29" t="s">
        <v>132</v>
      </c>
      <c r="T41" s="32"/>
      <c r="U41" s="32"/>
      <c r="W41" s="32"/>
      <c r="X41" s="32"/>
    </row>
    <row r="42" spans="1:24" x14ac:dyDescent="0.3">
      <c r="I42" s="29">
        <v>37</v>
      </c>
      <c r="J42" s="34" t="s">
        <v>133</v>
      </c>
      <c r="K42" s="31">
        <f>VLOOKUP($I42,Data!$O$14:$AC$93,3+Front!$L$4)</f>
        <v>24.246463643430772</v>
      </c>
      <c r="L42" s="32">
        <f t="shared" si="0"/>
        <v>24.250163643430771</v>
      </c>
      <c r="M42" s="32">
        <f t="shared" si="1"/>
        <v>10</v>
      </c>
      <c r="N42" s="32" t="str">
        <f t="shared" si="2"/>
        <v>Central Goldfields</v>
      </c>
      <c r="O42" s="32">
        <f t="shared" si="3"/>
        <v>14.039555369628092</v>
      </c>
      <c r="Q42" s="32"/>
      <c r="R42" s="32"/>
      <c r="S42" s="29" t="s">
        <v>133</v>
      </c>
      <c r="T42" s="32"/>
      <c r="U42" s="32"/>
      <c r="W42" s="32"/>
      <c r="X42" s="32"/>
    </row>
    <row r="43" spans="1:24" x14ac:dyDescent="0.3">
      <c r="I43" s="29">
        <v>38</v>
      </c>
      <c r="J43" s="34" t="s">
        <v>171</v>
      </c>
      <c r="K43" s="31">
        <f>VLOOKUP($I43,Data!$O$14:$AC$93,3+Front!$L$4)</f>
        <v>8.712780886861978</v>
      </c>
      <c r="L43" s="32">
        <f t="shared" si="0"/>
        <v>8.7165808868619781</v>
      </c>
      <c r="M43" s="32">
        <f t="shared" si="1"/>
        <v>68</v>
      </c>
      <c r="N43" s="32" t="str">
        <f t="shared" si="2"/>
        <v>Murrindindi</v>
      </c>
      <c r="O43" s="32">
        <f t="shared" si="3"/>
        <v>13.926812275459593</v>
      </c>
      <c r="Q43" s="32"/>
      <c r="R43" s="32"/>
      <c r="S43" s="29" t="s">
        <v>171</v>
      </c>
      <c r="T43" s="32"/>
      <c r="U43" s="32"/>
      <c r="W43" s="32"/>
      <c r="X43" s="32"/>
    </row>
    <row r="44" spans="1:24" x14ac:dyDescent="0.3">
      <c r="I44" s="29">
        <v>39</v>
      </c>
      <c r="J44" s="34" t="s">
        <v>172</v>
      </c>
      <c r="K44" s="31">
        <f>VLOOKUP($I44,Data!$O$14:$AC$93,3+Front!$L$4)</f>
        <v>10.374196798475626</v>
      </c>
      <c r="L44" s="32">
        <f t="shared" si="0"/>
        <v>10.378096798475626</v>
      </c>
      <c r="M44" s="32">
        <f t="shared" si="1"/>
        <v>58</v>
      </c>
      <c r="N44" s="32" t="str">
        <f t="shared" si="2"/>
        <v>Yarriambiack</v>
      </c>
      <c r="O44" s="32">
        <f t="shared" si="3"/>
        <v>13.778130777342971</v>
      </c>
      <c r="Q44" s="32"/>
      <c r="R44" s="32"/>
      <c r="S44" s="29" t="s">
        <v>172</v>
      </c>
      <c r="T44" s="32"/>
      <c r="U44" s="32"/>
      <c r="W44" s="32"/>
      <c r="X44" s="32"/>
    </row>
    <row r="45" spans="1:24" x14ac:dyDescent="0.3">
      <c r="I45" s="29">
        <v>40</v>
      </c>
      <c r="J45" s="34" t="s">
        <v>134</v>
      </c>
      <c r="K45" s="31">
        <f>VLOOKUP($I45,Data!$O$14:$AC$93,3+Front!$L$4)</f>
        <v>8.5639935436932078</v>
      </c>
      <c r="L45" s="32">
        <f t="shared" si="0"/>
        <v>8.5679935436932073</v>
      </c>
      <c r="M45" s="32">
        <f t="shared" si="1"/>
        <v>69</v>
      </c>
      <c r="N45" s="32" t="str">
        <f t="shared" si="2"/>
        <v>Hepburn</v>
      </c>
      <c r="O45" s="32">
        <f t="shared" si="3"/>
        <v>13.511183295444493</v>
      </c>
      <c r="Q45" s="32"/>
      <c r="R45" s="32"/>
      <c r="S45" s="29" t="s">
        <v>134</v>
      </c>
      <c r="T45" s="32"/>
      <c r="U45" s="32"/>
      <c r="W45" s="32"/>
      <c r="X45" s="32"/>
    </row>
    <row r="46" spans="1:24" x14ac:dyDescent="0.3">
      <c r="I46" s="29">
        <v>41</v>
      </c>
      <c r="J46" s="34" t="s">
        <v>173</v>
      </c>
      <c r="K46" s="31">
        <f>VLOOKUP($I46,Data!$O$14:$AC$93,3+Front!$L$4)</f>
        <v>26.893495092649534</v>
      </c>
      <c r="L46" s="32">
        <f t="shared" si="0"/>
        <v>26.897595092649535</v>
      </c>
      <c r="M46" s="32">
        <f t="shared" si="1"/>
        <v>8</v>
      </c>
      <c r="N46" s="32" t="str">
        <f t="shared" si="2"/>
        <v>Glenelg</v>
      </c>
      <c r="O46" s="32">
        <f t="shared" si="3"/>
        <v>13.433549025235816</v>
      </c>
      <c r="Q46" s="32"/>
      <c r="R46" s="32"/>
      <c r="S46" s="29" t="s">
        <v>173</v>
      </c>
      <c r="T46" s="32"/>
      <c r="U46" s="32"/>
      <c r="W46" s="32"/>
      <c r="X46" s="32"/>
    </row>
    <row r="47" spans="1:24" x14ac:dyDescent="0.3">
      <c r="I47" s="29">
        <v>42</v>
      </c>
      <c r="J47" s="34" t="s">
        <v>135</v>
      </c>
      <c r="K47" s="31">
        <f>VLOOKUP($I47,Data!$O$14:$AC$93,3+Front!$L$4)</f>
        <v>7.5694771977655337</v>
      </c>
      <c r="L47" s="32">
        <f t="shared" si="0"/>
        <v>7.5736771977655337</v>
      </c>
      <c r="M47" s="32">
        <f t="shared" si="1"/>
        <v>75</v>
      </c>
      <c r="N47" s="32" t="str">
        <f t="shared" si="2"/>
        <v>Frankston</v>
      </c>
      <c r="O47" s="32">
        <f t="shared" si="3"/>
        <v>13.424281302380161</v>
      </c>
      <c r="Q47" s="32"/>
      <c r="R47" s="32"/>
      <c r="S47" s="29" t="s">
        <v>135</v>
      </c>
      <c r="T47" s="32"/>
      <c r="U47" s="32"/>
      <c r="W47" s="32"/>
      <c r="X47" s="32"/>
    </row>
    <row r="48" spans="1:24" x14ac:dyDescent="0.3">
      <c r="I48" s="29">
        <v>43</v>
      </c>
      <c r="J48" s="34" t="s">
        <v>136</v>
      </c>
      <c r="K48" s="31">
        <f>VLOOKUP($I48,Data!$O$14:$AC$93,3+Front!$L$4)</f>
        <v>10.298866158055013</v>
      </c>
      <c r="L48" s="32">
        <f t="shared" si="0"/>
        <v>10.303166158055014</v>
      </c>
      <c r="M48" s="32">
        <f t="shared" si="1"/>
        <v>60</v>
      </c>
      <c r="N48" s="32" t="str">
        <f t="shared" si="2"/>
        <v>Yarra Ranges</v>
      </c>
      <c r="O48" s="32">
        <f t="shared" si="3"/>
        <v>13.264166018502133</v>
      </c>
      <c r="Q48" s="32"/>
      <c r="R48" s="32"/>
      <c r="S48" s="29" t="s">
        <v>136</v>
      </c>
      <c r="T48" s="32"/>
      <c r="U48" s="32"/>
      <c r="W48" s="32"/>
      <c r="X48" s="32"/>
    </row>
    <row r="49" spans="9:24" x14ac:dyDescent="0.3">
      <c r="I49" s="29">
        <v>44</v>
      </c>
      <c r="J49" s="34" t="s">
        <v>137</v>
      </c>
      <c r="K49" s="31">
        <f>VLOOKUP($I49,Data!$O$14:$AC$93,3+Front!$L$4)</f>
        <v>35.036002023651527</v>
      </c>
      <c r="L49" s="32">
        <f t="shared" si="0"/>
        <v>35.040402023651524</v>
      </c>
      <c r="M49" s="32">
        <f t="shared" si="1"/>
        <v>4</v>
      </c>
      <c r="N49" s="32" t="str">
        <f t="shared" si="2"/>
        <v>South Gippsland</v>
      </c>
      <c r="O49" s="32">
        <f t="shared" si="3"/>
        <v>12.772856762051671</v>
      </c>
      <c r="Q49" s="32"/>
      <c r="R49" s="32"/>
      <c r="S49" s="29" t="s">
        <v>137</v>
      </c>
      <c r="T49" s="32"/>
      <c r="U49" s="32"/>
      <c r="W49" s="32"/>
      <c r="X49" s="32"/>
    </row>
    <row r="50" spans="9:24" x14ac:dyDescent="0.3">
      <c r="I50" s="29">
        <v>45</v>
      </c>
      <c r="J50" s="34" t="s">
        <v>174</v>
      </c>
      <c r="K50" s="31">
        <f>VLOOKUP($I50,Data!$O$14:$AC$93,3+Front!$L$4)</f>
        <v>28.558312885144975</v>
      </c>
      <c r="L50" s="32">
        <f t="shared" si="0"/>
        <v>28.562812885144975</v>
      </c>
      <c r="M50" s="32">
        <f t="shared" si="1"/>
        <v>6</v>
      </c>
      <c r="N50" s="32" t="str">
        <f t="shared" si="2"/>
        <v>Knox</v>
      </c>
      <c r="O50" s="32">
        <f t="shared" si="3"/>
        <v>12.759614560316415</v>
      </c>
      <c r="Q50" s="32"/>
      <c r="R50" s="32"/>
      <c r="S50" s="29" t="s">
        <v>174</v>
      </c>
      <c r="T50" s="32"/>
      <c r="U50" s="32"/>
      <c r="W50" s="32"/>
      <c r="X50" s="32"/>
    </row>
    <row r="51" spans="9:24" x14ac:dyDescent="0.3">
      <c r="I51" s="29">
        <v>46</v>
      </c>
      <c r="J51" s="34" t="s">
        <v>151</v>
      </c>
      <c r="K51" s="31">
        <f>VLOOKUP($I51,Data!$O$14:$AC$93,3+Front!$L$4)</f>
        <v>28.078978046159328</v>
      </c>
      <c r="L51" s="32">
        <f t="shared" si="0"/>
        <v>28.083578046159328</v>
      </c>
      <c r="M51" s="32">
        <f t="shared" si="1"/>
        <v>7</v>
      </c>
      <c r="N51" s="32" t="str">
        <f t="shared" si="2"/>
        <v>Golden Plains</v>
      </c>
      <c r="O51" s="32">
        <f t="shared" si="3"/>
        <v>12.657873334938921</v>
      </c>
      <c r="Q51" s="32"/>
      <c r="R51" s="32"/>
      <c r="S51" s="29" t="s">
        <v>151</v>
      </c>
      <c r="T51" s="32"/>
      <c r="U51" s="32"/>
      <c r="W51" s="32"/>
      <c r="X51" s="32"/>
    </row>
    <row r="52" spans="9:24" x14ac:dyDescent="0.3">
      <c r="I52" s="29">
        <v>47</v>
      </c>
      <c r="J52" s="34" t="s">
        <v>175</v>
      </c>
      <c r="K52" s="31">
        <f>VLOOKUP($I52,Data!$O$14:$AC$93,3+Front!$L$4)</f>
        <v>11.363758527007475</v>
      </c>
      <c r="L52" s="32">
        <f t="shared" si="0"/>
        <v>11.368458527007475</v>
      </c>
      <c r="M52" s="32">
        <f t="shared" si="1"/>
        <v>53</v>
      </c>
      <c r="N52" s="32" t="str">
        <f t="shared" si="2"/>
        <v>Kingston</v>
      </c>
      <c r="O52" s="32">
        <f t="shared" si="3"/>
        <v>12.404791420326612</v>
      </c>
      <c r="Q52" s="32"/>
      <c r="R52" s="32"/>
      <c r="S52" s="29" t="s">
        <v>175</v>
      </c>
      <c r="T52" s="32"/>
      <c r="U52" s="32"/>
      <c r="W52" s="32"/>
      <c r="X52" s="32"/>
    </row>
    <row r="53" spans="9:24" x14ac:dyDescent="0.3">
      <c r="I53" s="29">
        <v>48</v>
      </c>
      <c r="J53" s="34" t="s">
        <v>176</v>
      </c>
      <c r="K53" s="31">
        <f>VLOOKUP($I53,Data!$O$14:$AC$93,3+Front!$L$4)</f>
        <v>20.535332321913856</v>
      </c>
      <c r="L53" s="32">
        <f t="shared" si="0"/>
        <v>20.540132321913855</v>
      </c>
      <c r="M53" s="32">
        <f t="shared" si="1"/>
        <v>18</v>
      </c>
      <c r="N53" s="32" t="str">
        <f t="shared" si="2"/>
        <v>Buloke</v>
      </c>
      <c r="O53" s="32">
        <f t="shared" si="3"/>
        <v>12.238552828631564</v>
      </c>
      <c r="Q53" s="32"/>
      <c r="R53" s="32"/>
      <c r="S53" s="29" t="s">
        <v>176</v>
      </c>
      <c r="T53" s="32"/>
      <c r="U53" s="32"/>
      <c r="W53" s="32"/>
      <c r="X53" s="32"/>
    </row>
    <row r="54" spans="9:24" x14ac:dyDescent="0.3">
      <c r="I54" s="29">
        <v>49</v>
      </c>
      <c r="J54" s="34" t="s">
        <v>138</v>
      </c>
      <c r="K54" s="31">
        <f>VLOOKUP($I54,Data!$O$14:$AC$93,3+Front!$L$4)</f>
        <v>10.329639536483322</v>
      </c>
      <c r="L54" s="32">
        <f t="shared" si="0"/>
        <v>10.334539536483321</v>
      </c>
      <c r="M54" s="32">
        <f t="shared" si="1"/>
        <v>59</v>
      </c>
      <c r="N54" s="32" t="str">
        <f t="shared" si="2"/>
        <v>Towong</v>
      </c>
      <c r="O54" s="32">
        <f t="shared" si="3"/>
        <v>11.926860201062052</v>
      </c>
      <c r="Q54" s="32"/>
      <c r="R54" s="32"/>
      <c r="S54" s="29" t="s">
        <v>138</v>
      </c>
      <c r="T54" s="32"/>
      <c r="U54" s="32"/>
      <c r="W54" s="32"/>
      <c r="X54" s="32"/>
    </row>
    <row r="55" spans="9:24" x14ac:dyDescent="0.3">
      <c r="I55" s="29">
        <v>50</v>
      </c>
      <c r="J55" s="34" t="s">
        <v>139</v>
      </c>
      <c r="K55" s="31">
        <f>VLOOKUP($I55,Data!$O$14:$AC$93,3+Front!$L$4)</f>
        <v>20.175382180098708</v>
      </c>
      <c r="L55" s="32">
        <f t="shared" si="0"/>
        <v>20.180382180098707</v>
      </c>
      <c r="M55" s="32">
        <f t="shared" si="1"/>
        <v>19</v>
      </c>
      <c r="N55" s="32" t="str">
        <f t="shared" si="2"/>
        <v>West Wimmera</v>
      </c>
      <c r="O55" s="32">
        <f t="shared" si="3"/>
        <v>11.552797994716521</v>
      </c>
      <c r="Q55" s="32"/>
      <c r="R55" s="32"/>
      <c r="S55" s="29" t="s">
        <v>139</v>
      </c>
      <c r="T55" s="32"/>
      <c r="U55" s="32"/>
      <c r="W55" s="32"/>
      <c r="X55" s="32"/>
    </row>
    <row r="56" spans="9:24" x14ac:dyDescent="0.3">
      <c r="I56" s="29">
        <v>51</v>
      </c>
      <c r="J56" s="34" t="s">
        <v>177</v>
      </c>
      <c r="K56" s="31">
        <f>VLOOKUP($I56,Data!$O$14:$AC$93,3+Front!$L$4)</f>
        <v>7.6943153907201305</v>
      </c>
      <c r="L56" s="32">
        <f t="shared" si="0"/>
        <v>7.6994153907201301</v>
      </c>
      <c r="M56" s="32">
        <f t="shared" si="1"/>
        <v>74</v>
      </c>
      <c r="N56" s="32" t="str">
        <f t="shared" si="2"/>
        <v>Greater Dandenong</v>
      </c>
      <c r="O56" s="32">
        <f t="shared" si="3"/>
        <v>11.534155963555374</v>
      </c>
      <c r="Q56" s="32"/>
      <c r="R56" s="32"/>
      <c r="S56" s="29" t="s">
        <v>177</v>
      </c>
      <c r="T56" s="32"/>
      <c r="U56" s="32"/>
      <c r="W56" s="32"/>
      <c r="X56" s="32"/>
    </row>
    <row r="57" spans="9:24" x14ac:dyDescent="0.3">
      <c r="I57" s="29">
        <v>52</v>
      </c>
      <c r="J57" s="34" t="s">
        <v>140</v>
      </c>
      <c r="K57" s="31">
        <f>VLOOKUP($I57,Data!$O$14:$AC$93,3+Front!$L$4)</f>
        <v>9.3565976034191092</v>
      </c>
      <c r="L57" s="32">
        <f t="shared" si="0"/>
        <v>9.3617976034191095</v>
      </c>
      <c r="M57" s="32">
        <f t="shared" si="1"/>
        <v>65</v>
      </c>
      <c r="N57" s="32" t="str">
        <f t="shared" si="2"/>
        <v>Ararat</v>
      </c>
      <c r="O57" s="32">
        <f t="shared" si="3"/>
        <v>11.489445861891786</v>
      </c>
      <c r="Q57" s="32"/>
      <c r="R57" s="32"/>
      <c r="S57" s="29" t="s">
        <v>140</v>
      </c>
      <c r="T57" s="32"/>
      <c r="U57" s="32"/>
      <c r="W57" s="32"/>
      <c r="X57" s="32"/>
    </row>
    <row r="58" spans="9:24" x14ac:dyDescent="0.3">
      <c r="I58" s="29">
        <v>53</v>
      </c>
      <c r="J58" s="34" t="s">
        <v>178</v>
      </c>
      <c r="K58" s="31">
        <f>VLOOKUP($I58,Data!$O$14:$AC$93,3+Front!$L$4)</f>
        <v>17.317668066489716</v>
      </c>
      <c r="L58" s="32">
        <f t="shared" si="0"/>
        <v>17.322968066489715</v>
      </c>
      <c r="M58" s="32">
        <f t="shared" si="1"/>
        <v>24</v>
      </c>
      <c r="N58" s="32" t="str">
        <f t="shared" si="2"/>
        <v>Mitchell</v>
      </c>
      <c r="O58" s="32">
        <f t="shared" si="3"/>
        <v>11.363758527007475</v>
      </c>
      <c r="Q58" s="32"/>
      <c r="R58" s="32"/>
      <c r="S58" s="29" t="s">
        <v>178</v>
      </c>
      <c r="T58" s="32"/>
      <c r="U58" s="32"/>
      <c r="W58" s="32"/>
      <c r="X58" s="32"/>
    </row>
    <row r="59" spans="9:24" x14ac:dyDescent="0.3">
      <c r="I59" s="29">
        <v>54</v>
      </c>
      <c r="J59" s="34" t="s">
        <v>179</v>
      </c>
      <c r="K59" s="31">
        <f>VLOOKUP($I59,Data!$O$14:$AC$93,3+Front!$L$4)</f>
        <v>10.845472449778567</v>
      </c>
      <c r="L59" s="32">
        <f t="shared" si="0"/>
        <v>10.850872449778567</v>
      </c>
      <c r="M59" s="32">
        <f t="shared" si="1"/>
        <v>54</v>
      </c>
      <c r="N59" s="32" t="str">
        <f t="shared" si="2"/>
        <v>Mount Alexander</v>
      </c>
      <c r="O59" s="32">
        <f t="shared" si="3"/>
        <v>10.845472449778567</v>
      </c>
      <c r="Q59" s="32"/>
      <c r="R59" s="32"/>
      <c r="S59" s="29" t="s">
        <v>179</v>
      </c>
      <c r="T59" s="32"/>
      <c r="U59" s="32"/>
      <c r="W59" s="32"/>
      <c r="X59" s="32"/>
    </row>
    <row r="60" spans="9:24" x14ac:dyDescent="0.3">
      <c r="I60" s="29">
        <v>55</v>
      </c>
      <c r="J60" s="34" t="s">
        <v>180</v>
      </c>
      <c r="K60" s="31">
        <f>VLOOKUP($I60,Data!$O$14:$AC$93,3+Front!$L$4)</f>
        <v>6.5322950882888602</v>
      </c>
      <c r="L60" s="32">
        <f t="shared" si="0"/>
        <v>6.5377950882888598</v>
      </c>
      <c r="M60" s="32">
        <f t="shared" si="1"/>
        <v>76</v>
      </c>
      <c r="N60" s="32" t="str">
        <f t="shared" si="2"/>
        <v>Boroondara</v>
      </c>
      <c r="O60" s="32">
        <f t="shared" si="3"/>
        <v>10.588087550036194</v>
      </c>
      <c r="Q60" s="32"/>
      <c r="R60" s="32"/>
      <c r="S60" s="29" t="s">
        <v>180</v>
      </c>
      <c r="T60" s="32"/>
      <c r="U60" s="32"/>
      <c r="W60" s="32"/>
      <c r="X60" s="32"/>
    </row>
    <row r="61" spans="9:24" x14ac:dyDescent="0.3">
      <c r="I61" s="29">
        <v>56</v>
      </c>
      <c r="J61" s="34" t="s">
        <v>181</v>
      </c>
      <c r="K61" s="31">
        <f>VLOOKUP($I61,Data!$O$14:$AC$93,3+Front!$L$4)</f>
        <v>13.926812275459593</v>
      </c>
      <c r="L61" s="32">
        <f t="shared" si="0"/>
        <v>13.932412275459592</v>
      </c>
      <c r="M61" s="32">
        <f t="shared" si="1"/>
        <v>38</v>
      </c>
      <c r="N61" s="32" t="str">
        <f t="shared" si="2"/>
        <v>Nillumbik</v>
      </c>
      <c r="O61" s="32">
        <f t="shared" si="3"/>
        <v>10.544920849660663</v>
      </c>
      <c r="Q61" s="32"/>
      <c r="R61" s="32"/>
      <c r="S61" s="29" t="s">
        <v>181</v>
      </c>
      <c r="T61" s="32"/>
      <c r="U61" s="32"/>
      <c r="W61" s="32"/>
      <c r="X61" s="32"/>
    </row>
    <row r="62" spans="9:24" x14ac:dyDescent="0.3">
      <c r="I62" s="29">
        <v>57</v>
      </c>
      <c r="J62" s="34" t="s">
        <v>182</v>
      </c>
      <c r="K62" s="31">
        <f>VLOOKUP($I62,Data!$O$14:$AC$93,3+Front!$L$4)</f>
        <v>10.544920849660663</v>
      </c>
      <c r="L62" s="32">
        <f t="shared" si="0"/>
        <v>10.550620849660662</v>
      </c>
      <c r="M62" s="32">
        <f t="shared" si="1"/>
        <v>56</v>
      </c>
      <c r="N62" s="32" t="str">
        <f t="shared" si="2"/>
        <v>Bayside</v>
      </c>
      <c r="O62" s="32">
        <f t="shared" si="3"/>
        <v>10.484023296358819</v>
      </c>
      <c r="Q62" s="32"/>
      <c r="R62" s="32"/>
      <c r="S62" s="29" t="s">
        <v>182</v>
      </c>
      <c r="T62" s="32"/>
      <c r="U62" s="32"/>
      <c r="W62" s="32"/>
      <c r="X62" s="32"/>
    </row>
    <row r="63" spans="9:24" x14ac:dyDescent="0.3">
      <c r="I63" s="29">
        <v>58</v>
      </c>
      <c r="J63" s="34" t="s">
        <v>183</v>
      </c>
      <c r="K63" s="31">
        <f>VLOOKUP($I63,Data!$O$14:$AC$93,3+Front!$L$4)</f>
        <v>21.340038228671045</v>
      </c>
      <c r="L63" s="32">
        <f t="shared" si="0"/>
        <v>21.345838228671045</v>
      </c>
      <c r="M63" s="32">
        <f t="shared" si="1"/>
        <v>16</v>
      </c>
      <c r="N63" s="32" t="str">
        <f t="shared" si="2"/>
        <v>Macedon Ranges</v>
      </c>
      <c r="O63" s="32">
        <f t="shared" si="3"/>
        <v>10.374196798475626</v>
      </c>
      <c r="Q63" s="32"/>
      <c r="R63" s="32"/>
      <c r="S63" s="29" t="s">
        <v>183</v>
      </c>
      <c r="T63" s="32"/>
      <c r="U63" s="32"/>
      <c r="W63" s="32"/>
      <c r="X63" s="32"/>
    </row>
    <row r="64" spans="9:24" x14ac:dyDescent="0.3">
      <c r="I64" s="29">
        <v>59</v>
      </c>
      <c r="J64" s="34" t="s">
        <v>141</v>
      </c>
      <c r="K64" s="31">
        <f>VLOOKUP($I64,Data!$O$14:$AC$93,3+Front!$L$4)</f>
        <v>18.730582710484107</v>
      </c>
      <c r="L64" s="32">
        <f t="shared" si="0"/>
        <v>18.736482710484108</v>
      </c>
      <c r="M64" s="32">
        <f t="shared" si="1"/>
        <v>22</v>
      </c>
      <c r="N64" s="32" t="str">
        <f t="shared" si="2"/>
        <v>Monash</v>
      </c>
      <c r="O64" s="32">
        <f t="shared" si="3"/>
        <v>10.329639536483322</v>
      </c>
      <c r="Q64" s="32"/>
      <c r="R64" s="32"/>
      <c r="S64" s="29" t="s">
        <v>141</v>
      </c>
      <c r="T64" s="32"/>
      <c r="U64" s="32"/>
      <c r="W64" s="32"/>
      <c r="X64" s="32"/>
    </row>
    <row r="65" spans="9:24" x14ac:dyDescent="0.3">
      <c r="I65" s="29">
        <v>60</v>
      </c>
      <c r="J65" s="34" t="s">
        <v>184</v>
      </c>
      <c r="K65" s="31">
        <f>VLOOKUP($I65,Data!$O$14:$AC$93,3+Front!$L$4)</f>
        <v>8.0543876943972421</v>
      </c>
      <c r="L65" s="32">
        <f t="shared" si="0"/>
        <v>8.0603876943972423</v>
      </c>
      <c r="M65" s="32">
        <f t="shared" si="1"/>
        <v>72</v>
      </c>
      <c r="N65" s="32" t="str">
        <f t="shared" si="2"/>
        <v>Maroondah</v>
      </c>
      <c r="O65" s="32">
        <f t="shared" si="3"/>
        <v>10.298866158055013</v>
      </c>
      <c r="Q65" s="32"/>
      <c r="R65" s="32"/>
      <c r="S65" s="29" t="s">
        <v>184</v>
      </c>
      <c r="T65" s="32"/>
      <c r="U65" s="32"/>
      <c r="W65" s="32"/>
      <c r="X65" s="32"/>
    </row>
    <row r="66" spans="9:24" x14ac:dyDescent="0.3">
      <c r="I66" s="29">
        <v>61</v>
      </c>
      <c r="J66" s="34" t="s">
        <v>62</v>
      </c>
      <c r="K66" s="31">
        <f>VLOOKUP($I66,Data!$O$14:$AC$93,3+Front!$L$4)</f>
        <v>143.51552451216716</v>
      </c>
      <c r="L66" s="32">
        <f t="shared" si="0"/>
        <v>143.52162451216716</v>
      </c>
      <c r="M66" s="32">
        <f t="shared" si="1"/>
        <v>1</v>
      </c>
      <c r="N66" s="32" t="str">
        <f t="shared" si="2"/>
        <v>Hindmarsh</v>
      </c>
      <c r="O66" s="32">
        <f t="shared" si="3"/>
        <v>10.284647082928911</v>
      </c>
      <c r="Q66" s="32"/>
      <c r="R66" s="32"/>
      <c r="S66" s="29" t="s">
        <v>62</v>
      </c>
      <c r="T66" s="32"/>
      <c r="U66" s="32"/>
      <c r="W66" s="32"/>
      <c r="X66" s="32"/>
    </row>
    <row r="67" spans="9:24" x14ac:dyDescent="0.3">
      <c r="I67" s="29">
        <v>62</v>
      </c>
      <c r="J67" s="34" t="s">
        <v>185</v>
      </c>
      <c r="K67" s="31">
        <f>VLOOKUP($I67,Data!$O$14:$AC$93,3+Front!$L$4)</f>
        <v>12.772856762051671</v>
      </c>
      <c r="L67" s="32">
        <f t="shared" si="0"/>
        <v>12.77905676205167</v>
      </c>
      <c r="M67" s="32">
        <f t="shared" si="1"/>
        <v>44</v>
      </c>
      <c r="N67" s="32" t="str">
        <f t="shared" si="2"/>
        <v>Cardinia</v>
      </c>
      <c r="O67" s="32">
        <f t="shared" si="3"/>
        <v>10.206482147464103</v>
      </c>
      <c r="Q67" s="32"/>
      <c r="R67" s="32"/>
      <c r="S67" s="29" t="s">
        <v>185</v>
      </c>
      <c r="T67" s="32"/>
      <c r="U67" s="32"/>
      <c r="W67" s="32"/>
      <c r="X67" s="32"/>
    </row>
    <row r="68" spans="9:24" x14ac:dyDescent="0.3">
      <c r="I68" s="29">
        <v>63</v>
      </c>
      <c r="J68" s="34" t="s">
        <v>186</v>
      </c>
      <c r="K68" s="31">
        <f>VLOOKUP($I68,Data!$O$14:$AC$93,3+Front!$L$4)</f>
        <v>15.994862144108998</v>
      </c>
      <c r="L68" s="32">
        <f t="shared" si="0"/>
        <v>16.001162144108999</v>
      </c>
      <c r="M68" s="32">
        <f t="shared" si="1"/>
        <v>32</v>
      </c>
      <c r="N68" s="32" t="str">
        <f t="shared" si="2"/>
        <v>Baw Baw</v>
      </c>
      <c r="O68" s="32">
        <f t="shared" si="3"/>
        <v>10.161462004883287</v>
      </c>
      <c r="Q68" s="32"/>
      <c r="R68" s="32"/>
      <c r="S68" s="29" t="s">
        <v>186</v>
      </c>
      <c r="T68" s="32"/>
      <c r="U68" s="32"/>
      <c r="W68" s="32"/>
      <c r="X68" s="32"/>
    </row>
    <row r="69" spans="9:24" x14ac:dyDescent="0.3">
      <c r="I69" s="29">
        <v>64</v>
      </c>
      <c r="J69" s="34" t="s">
        <v>142</v>
      </c>
      <c r="K69" s="31">
        <f>VLOOKUP($I69,Data!$O$14:$AC$93,3+Front!$L$4)</f>
        <v>18.533523824787817</v>
      </c>
      <c r="L69" s="32">
        <f t="shared" si="0"/>
        <v>18.539923824787817</v>
      </c>
      <c r="M69" s="32">
        <f t="shared" si="1"/>
        <v>23</v>
      </c>
      <c r="N69" s="32" t="str">
        <f t="shared" si="2"/>
        <v>Darebin</v>
      </c>
      <c r="O69" s="32">
        <f t="shared" si="3"/>
        <v>9.792183157447333</v>
      </c>
      <c r="Q69" s="32"/>
      <c r="R69" s="32"/>
      <c r="S69" s="29" t="s">
        <v>142</v>
      </c>
      <c r="T69" s="32"/>
      <c r="U69" s="32"/>
      <c r="W69" s="32"/>
      <c r="X69" s="32"/>
    </row>
    <row r="70" spans="9:24" x14ac:dyDescent="0.3">
      <c r="I70" s="29">
        <v>65</v>
      </c>
      <c r="J70" s="34" t="s">
        <v>187</v>
      </c>
      <c r="K70" s="31">
        <f>VLOOKUP($I70,Data!$O$14:$AC$93,3+Front!$L$4)</f>
        <v>16.33836468965503</v>
      </c>
      <c r="L70" s="32">
        <f t="shared" si="0"/>
        <v>16.344864689655029</v>
      </c>
      <c r="M70" s="32">
        <f t="shared" si="1"/>
        <v>28</v>
      </c>
      <c r="N70" s="32" t="str">
        <f t="shared" si="2"/>
        <v>Moreland</v>
      </c>
      <c r="O70" s="32">
        <f t="shared" si="3"/>
        <v>9.3565976034191092</v>
      </c>
      <c r="Q70" s="32"/>
      <c r="R70" s="32"/>
      <c r="S70" s="29" t="s">
        <v>187</v>
      </c>
      <c r="T70" s="32"/>
      <c r="U70" s="32"/>
      <c r="W70" s="32"/>
      <c r="X70" s="32"/>
    </row>
    <row r="71" spans="9:24" x14ac:dyDescent="0.3">
      <c r="I71" s="29">
        <v>66</v>
      </c>
      <c r="J71" s="34" t="s">
        <v>188</v>
      </c>
      <c r="K71" s="31">
        <f>VLOOKUP($I71,Data!$O$14:$AC$93,3+Front!$L$4)</f>
        <v>132.36082359680066</v>
      </c>
      <c r="L71" s="32">
        <f t="shared" ref="L71:L85" si="4">K71+0.0001*I71</f>
        <v>132.36742359680065</v>
      </c>
      <c r="M71" s="32">
        <f t="shared" ref="M71:M84" si="5">RANK(L71,L$6:L$84)</f>
        <v>2</v>
      </c>
      <c r="N71" s="32" t="str">
        <f t="shared" ref="N71:N84" si="6">VLOOKUP(MATCH(I71,M$6:M$84,0),$I$6:$K$84,2)</f>
        <v>Whitehorse</v>
      </c>
      <c r="O71" s="32">
        <f t="shared" ref="O71:O84" si="7">VLOOKUP(MATCH(I71,M$6:M$84,0),$I$6:$K$84,3)</f>
        <v>9.1981281179130523</v>
      </c>
      <c r="Q71" s="32"/>
      <c r="R71" s="32"/>
      <c r="S71" s="29" t="s">
        <v>188</v>
      </c>
      <c r="T71" s="32"/>
      <c r="U71" s="32"/>
      <c r="W71" s="32"/>
      <c r="X71" s="32"/>
    </row>
    <row r="72" spans="9:24" x14ac:dyDescent="0.3">
      <c r="I72" s="29">
        <v>67</v>
      </c>
      <c r="J72" s="34" t="s">
        <v>152</v>
      </c>
      <c r="K72" s="31">
        <f>VLOOKUP($I72,Data!$O$14:$AC$93,3+Front!$L$4)</f>
        <v>20.670101304949018</v>
      </c>
      <c r="L72" s="32">
        <f t="shared" si="4"/>
        <v>20.676801304949016</v>
      </c>
      <c r="M72" s="32">
        <f t="shared" si="5"/>
        <v>17</v>
      </c>
      <c r="N72" s="32" t="str">
        <f t="shared" si="6"/>
        <v>Whittlesea</v>
      </c>
      <c r="O72" s="32">
        <f t="shared" si="7"/>
        <v>8.9275273158924122</v>
      </c>
      <c r="Q72" s="32"/>
      <c r="R72" s="32"/>
      <c r="S72" s="29" t="s">
        <v>152</v>
      </c>
      <c r="T72" s="32"/>
      <c r="U72" s="32"/>
      <c r="W72" s="32"/>
      <c r="X72" s="32"/>
    </row>
    <row r="73" spans="9:24" x14ac:dyDescent="0.3">
      <c r="I73" s="29">
        <v>68</v>
      </c>
      <c r="J73" s="34" t="s">
        <v>189</v>
      </c>
      <c r="K73" s="31">
        <f>VLOOKUP($I73,Data!$O$14:$AC$93,3+Front!$L$4)</f>
        <v>11.926860201062052</v>
      </c>
      <c r="L73" s="32">
        <f t="shared" si="4"/>
        <v>11.933660201062052</v>
      </c>
      <c r="M73" s="32">
        <f t="shared" si="5"/>
        <v>49</v>
      </c>
      <c r="N73" s="32" t="str">
        <f t="shared" si="6"/>
        <v>Loddon</v>
      </c>
      <c r="O73" s="32">
        <f t="shared" si="7"/>
        <v>8.712780886861978</v>
      </c>
      <c r="Q73" s="32"/>
      <c r="R73" s="32"/>
      <c r="S73" s="29" t="s">
        <v>189</v>
      </c>
      <c r="T73" s="32"/>
      <c r="U73" s="32"/>
      <c r="W73" s="32"/>
      <c r="X73" s="32"/>
    </row>
    <row r="74" spans="9:24" x14ac:dyDescent="0.3">
      <c r="I74" s="29">
        <v>69</v>
      </c>
      <c r="J74" s="34" t="s">
        <v>153</v>
      </c>
      <c r="K74" s="31">
        <f>VLOOKUP($I74,Data!$O$14:$AC$93,3+Front!$L$4)</f>
        <v>17.084647734700884</v>
      </c>
      <c r="L74" s="32">
        <f t="shared" si="4"/>
        <v>17.091547734700885</v>
      </c>
      <c r="M74" s="32">
        <f t="shared" si="5"/>
        <v>25</v>
      </c>
      <c r="N74" s="32" t="str">
        <f t="shared" si="6"/>
        <v>Manningham</v>
      </c>
      <c r="O74" s="32">
        <f t="shared" si="7"/>
        <v>8.5639935436932078</v>
      </c>
      <c r="Q74" s="32"/>
      <c r="R74" s="32"/>
      <c r="S74" s="29" t="s">
        <v>153</v>
      </c>
      <c r="T74" s="32"/>
      <c r="U74" s="32"/>
      <c r="W74" s="32"/>
      <c r="X74" s="32"/>
    </row>
    <row r="75" spans="9:24" x14ac:dyDescent="0.3">
      <c r="I75" s="29">
        <v>70</v>
      </c>
      <c r="J75" s="34" t="s">
        <v>143</v>
      </c>
      <c r="K75" s="31">
        <f>VLOOKUP($I75,Data!$O$14:$AC$93,3+Front!$L$4)</f>
        <v>21.696897964989997</v>
      </c>
      <c r="L75" s="32">
        <f t="shared" si="4"/>
        <v>21.703897964989999</v>
      </c>
      <c r="M75" s="32">
        <f t="shared" si="5"/>
        <v>14</v>
      </c>
      <c r="N75" s="32" t="str">
        <f t="shared" si="6"/>
        <v>Casey</v>
      </c>
      <c r="O75" s="32">
        <f t="shared" si="7"/>
        <v>8.3969262911058671</v>
      </c>
      <c r="Q75" s="32"/>
      <c r="R75" s="32"/>
      <c r="S75" s="29" t="s">
        <v>143</v>
      </c>
      <c r="T75" s="32"/>
      <c r="U75" s="32"/>
      <c r="W75" s="32"/>
      <c r="X75" s="32"/>
    </row>
    <row r="76" spans="9:24" x14ac:dyDescent="0.3">
      <c r="I76" s="29">
        <v>71</v>
      </c>
      <c r="J76" s="34" t="s">
        <v>190</v>
      </c>
      <c r="K76" s="31">
        <f>VLOOKUP($I76,Data!$O$14:$AC$93,3+Front!$L$4)</f>
        <v>16.021214525727466</v>
      </c>
      <c r="L76" s="32">
        <f t="shared" si="4"/>
        <v>16.028314525727467</v>
      </c>
      <c r="M76" s="32">
        <f t="shared" si="5"/>
        <v>31</v>
      </c>
      <c r="N76" s="32" t="str">
        <f t="shared" si="6"/>
        <v>Hume</v>
      </c>
      <c r="O76" s="32">
        <f t="shared" si="7"/>
        <v>8.0721195399410881</v>
      </c>
      <c r="Q76" s="32"/>
      <c r="R76" s="32"/>
      <c r="S76" s="29" t="s">
        <v>190</v>
      </c>
      <c r="T76" s="32"/>
      <c r="U76" s="32"/>
      <c r="W76" s="32"/>
      <c r="X76" s="32"/>
    </row>
    <row r="77" spans="9:24" x14ac:dyDescent="0.3">
      <c r="I77" s="29">
        <v>72</v>
      </c>
      <c r="J77" s="34" t="s">
        <v>191</v>
      </c>
      <c r="K77" s="31">
        <f>VLOOKUP($I77,Data!$O$14:$AC$93,3+Front!$L$4)</f>
        <v>11.552797994716521</v>
      </c>
      <c r="L77" s="32">
        <f t="shared" si="4"/>
        <v>11.55999799471652</v>
      </c>
      <c r="M77" s="32">
        <f t="shared" si="5"/>
        <v>50</v>
      </c>
      <c r="N77" s="32" t="str">
        <f t="shared" si="6"/>
        <v>Pyrenees</v>
      </c>
      <c r="O77" s="32">
        <f t="shared" si="7"/>
        <v>8.0543876943972421</v>
      </c>
      <c r="Q77" s="32"/>
      <c r="R77" s="32"/>
      <c r="S77" s="29" t="s">
        <v>191</v>
      </c>
      <c r="T77" s="32"/>
      <c r="U77" s="32"/>
      <c r="W77" s="32"/>
      <c r="X77" s="32"/>
    </row>
    <row r="78" spans="9:24" x14ac:dyDescent="0.3">
      <c r="I78" s="29">
        <v>73</v>
      </c>
      <c r="J78" s="34" t="s">
        <v>144</v>
      </c>
      <c r="K78" s="31">
        <f>VLOOKUP($I78,Data!$O$14:$AC$93,3+Front!$L$4)</f>
        <v>9.1981281179130523</v>
      </c>
      <c r="L78" s="32">
        <f t="shared" si="4"/>
        <v>9.205428117913053</v>
      </c>
      <c r="M78" s="32">
        <f t="shared" si="5"/>
        <v>66</v>
      </c>
      <c r="N78" s="32" t="str">
        <f t="shared" si="6"/>
        <v>Hobsons Bay</v>
      </c>
      <c r="O78" s="32">
        <f t="shared" si="7"/>
        <v>7.9925758353090561</v>
      </c>
      <c r="Q78" s="32"/>
      <c r="R78" s="32"/>
      <c r="S78" s="29" t="s">
        <v>144</v>
      </c>
      <c r="T78" s="32"/>
      <c r="U78" s="32"/>
      <c r="W78" s="32"/>
      <c r="X78" s="32"/>
    </row>
    <row r="79" spans="9:24" x14ac:dyDescent="0.3">
      <c r="I79" s="29">
        <v>74</v>
      </c>
      <c r="J79" s="34" t="s">
        <v>145</v>
      </c>
      <c r="K79" s="31">
        <f>VLOOKUP($I79,Data!$O$14:$AC$93,3+Front!$L$4)</f>
        <v>8.9275273158924122</v>
      </c>
      <c r="L79" s="32">
        <f t="shared" si="4"/>
        <v>8.9349273158924127</v>
      </c>
      <c r="M79" s="32">
        <f t="shared" si="5"/>
        <v>67</v>
      </c>
      <c r="N79" s="32" t="str">
        <f t="shared" si="6"/>
        <v>Moorabool</v>
      </c>
      <c r="O79" s="32">
        <f t="shared" si="7"/>
        <v>7.6943153907201305</v>
      </c>
      <c r="Q79" s="32"/>
      <c r="R79" s="32"/>
      <c r="S79" s="29" t="s">
        <v>145</v>
      </c>
      <c r="T79" s="32"/>
      <c r="U79" s="32"/>
      <c r="W79" s="32"/>
      <c r="X79" s="32"/>
    </row>
    <row r="80" spans="9:24" x14ac:dyDescent="0.3">
      <c r="I80" s="29">
        <v>75</v>
      </c>
      <c r="J80" s="34" t="s">
        <v>154</v>
      </c>
      <c r="K80" s="31">
        <f>VLOOKUP($I80,Data!$O$14:$AC$93,3+Front!$L$4)</f>
        <v>15.139540944642672</v>
      </c>
      <c r="L80" s="32">
        <f t="shared" si="4"/>
        <v>15.147040944642672</v>
      </c>
      <c r="M80" s="32">
        <f t="shared" si="5"/>
        <v>34</v>
      </c>
      <c r="N80" s="32" t="str">
        <f t="shared" si="6"/>
        <v>Maribyrnong</v>
      </c>
      <c r="O80" s="32">
        <f t="shared" si="7"/>
        <v>7.5694771977655337</v>
      </c>
      <c r="Q80" s="32"/>
      <c r="R80" s="32"/>
      <c r="S80" s="29" t="s">
        <v>154</v>
      </c>
      <c r="T80" s="32"/>
      <c r="U80" s="32"/>
      <c r="W80" s="32"/>
      <c r="X80" s="32"/>
    </row>
    <row r="81" spans="9:24" x14ac:dyDescent="0.3">
      <c r="I81" s="29">
        <v>76</v>
      </c>
      <c r="J81" s="34" t="s">
        <v>146</v>
      </c>
      <c r="K81" s="31">
        <f>VLOOKUP($I81,Data!$O$14:$AC$93,3+Front!$L$4)</f>
        <v>16.17247427891154</v>
      </c>
      <c r="L81" s="32">
        <f t="shared" si="4"/>
        <v>16.18007427891154</v>
      </c>
      <c r="M81" s="32">
        <f t="shared" si="5"/>
        <v>30</v>
      </c>
      <c r="N81" s="32" t="str">
        <f t="shared" si="6"/>
        <v>Moyne</v>
      </c>
      <c r="O81" s="32">
        <f t="shared" si="7"/>
        <v>6.5322950882888602</v>
      </c>
      <c r="Q81" s="32"/>
      <c r="R81" s="32"/>
      <c r="S81" s="29" t="s">
        <v>146</v>
      </c>
      <c r="T81" s="32"/>
      <c r="U81" s="32"/>
      <c r="W81" s="32"/>
      <c r="X81" s="32"/>
    </row>
    <row r="82" spans="9:24" x14ac:dyDescent="0.3">
      <c r="I82" s="29">
        <v>77</v>
      </c>
      <c r="J82" s="34" t="s">
        <v>147</v>
      </c>
      <c r="K82" s="31">
        <f>VLOOKUP($I82,Data!$O$14:$AC$93,3+Front!$L$4)</f>
        <v>24.154534404755619</v>
      </c>
      <c r="L82" s="32">
        <f t="shared" si="4"/>
        <v>24.162234404755619</v>
      </c>
      <c r="M82" s="32">
        <f t="shared" si="5"/>
        <v>11</v>
      </c>
      <c r="N82" s="32" t="str">
        <f t="shared" si="6"/>
        <v>Brimbank</v>
      </c>
      <c r="O82" s="32">
        <f t="shared" si="7"/>
        <v>6.4462039208684399</v>
      </c>
      <c r="Q82" s="32"/>
      <c r="R82" s="32"/>
      <c r="S82" s="29" t="s">
        <v>147</v>
      </c>
      <c r="T82" s="32"/>
      <c r="U82" s="32"/>
      <c r="W82" s="32"/>
      <c r="X82" s="32"/>
    </row>
    <row r="83" spans="9:24" x14ac:dyDescent="0.3">
      <c r="I83" s="29">
        <v>78</v>
      </c>
      <c r="J83" s="34" t="s">
        <v>192</v>
      </c>
      <c r="K83" s="31">
        <f>VLOOKUP($I83,Data!$O$14:$AC$93,3+Front!$L$4)</f>
        <v>13.264166018502133</v>
      </c>
      <c r="L83" s="32">
        <f t="shared" si="4"/>
        <v>13.271966018502132</v>
      </c>
      <c r="M83" s="32">
        <f t="shared" si="5"/>
        <v>43</v>
      </c>
      <c r="N83" s="32" t="str">
        <f t="shared" si="6"/>
        <v>Banyule</v>
      </c>
      <c r="O83" s="32">
        <f t="shared" si="7"/>
        <v>6.2236822911655443</v>
      </c>
      <c r="Q83" s="32"/>
      <c r="R83" s="32"/>
      <c r="S83" s="29" t="s">
        <v>192</v>
      </c>
      <c r="T83" s="32"/>
      <c r="U83" s="32"/>
      <c r="W83" s="32"/>
      <c r="X83" s="32"/>
    </row>
    <row r="84" spans="9:24" x14ac:dyDescent="0.3">
      <c r="I84" s="29">
        <v>79</v>
      </c>
      <c r="J84" s="34" t="s">
        <v>193</v>
      </c>
      <c r="K84" s="31">
        <f>VLOOKUP($I84,Data!$O$14:$AC$93,3+Front!$L$4)</f>
        <v>13.778130777342971</v>
      </c>
      <c r="L84" s="32">
        <f t="shared" si="4"/>
        <v>13.786030777342971</v>
      </c>
      <c r="M84" s="32">
        <f t="shared" si="5"/>
        <v>39</v>
      </c>
      <c r="N84" s="32" t="str">
        <f t="shared" si="6"/>
        <v>Glen Eira</v>
      </c>
      <c r="O84" s="32">
        <f t="shared" si="7"/>
        <v>5.6313607405262012</v>
      </c>
      <c r="Q84" s="32"/>
      <c r="R84" s="32"/>
      <c r="S84" s="29" t="s">
        <v>193</v>
      </c>
      <c r="T84" s="32"/>
      <c r="U84" s="32"/>
      <c r="W84" s="32"/>
      <c r="X84" s="32"/>
    </row>
    <row r="85" spans="9:24" x14ac:dyDescent="0.3">
      <c r="I85" s="29">
        <v>80</v>
      </c>
      <c r="J85" s="29" t="s">
        <v>194</v>
      </c>
      <c r="K85" s="31">
        <f>VLOOKUP($I85,Data!$O$14:$AC$93,3+Front!$L$4)</f>
        <v>14.818193617266033</v>
      </c>
      <c r="L85" s="32">
        <f t="shared" si="4"/>
        <v>14.826193617266032</v>
      </c>
      <c r="M85" s="32"/>
      <c r="N85" s="32"/>
      <c r="O85" s="32"/>
      <c r="Q85" s="32"/>
      <c r="R85" s="32"/>
      <c r="S85" s="29" t="s">
        <v>194</v>
      </c>
      <c r="T85" s="32"/>
      <c r="U85" s="32"/>
      <c r="W85" s="32"/>
      <c r="X85" s="32"/>
    </row>
    <row r="86" spans="9:24" x14ac:dyDescent="0.3">
      <c r="I86" s="32"/>
      <c r="J86" s="32"/>
      <c r="K86" s="32"/>
      <c r="L86" s="32"/>
      <c r="M86" s="32"/>
      <c r="N86" s="32"/>
      <c r="O86" s="32"/>
    </row>
    <row r="87" spans="9:24" x14ac:dyDescent="0.3">
      <c r="I87" s="32"/>
      <c r="J87" s="32"/>
      <c r="K87" s="32"/>
      <c r="L87" s="32"/>
      <c r="M87" s="32"/>
      <c r="N87" s="32"/>
      <c r="O87" s="32"/>
    </row>
  </sheetData>
  <sheetProtection sheet="1" objects="1" scenarios="1"/>
  <mergeCells count="4">
    <mergeCell ref="A19:A38"/>
    <mergeCell ref="B3:C4"/>
    <mergeCell ref="A1:Q1"/>
    <mergeCell ref="D3:H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603250</xdr:colOff>
                    <xdr:row>7</xdr:row>
                    <xdr:rowOff>0</xdr:rowOff>
                  </from>
                  <to>
                    <xdr:col>3</xdr:col>
                    <xdr:colOff>673100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152400</xdr:rowOff>
                  </from>
                  <to>
                    <xdr:col>6</xdr:col>
                    <xdr:colOff>266700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603250</xdr:colOff>
                    <xdr:row>4</xdr:row>
                    <xdr:rowOff>127000</xdr:rowOff>
                  </from>
                  <to>
                    <xdr:col>3</xdr:col>
                    <xdr:colOff>673100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Drop Down 5">
              <controlPr defaultSize="0" autoLine="0" autoPict="0">
                <anchor moveWithCells="1">
                  <from>
                    <xdr:col>10</xdr:col>
                    <xdr:colOff>127000</xdr:colOff>
                    <xdr:row>2</xdr:row>
                    <xdr:rowOff>152400</xdr:rowOff>
                  </from>
                  <to>
                    <xdr:col>14</xdr:col>
                    <xdr:colOff>184150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27"/>
  <sheetViews>
    <sheetView workbookViewId="0">
      <selection activeCell="E9" sqref="E9:F9"/>
    </sheetView>
  </sheetViews>
  <sheetFormatPr defaultRowHeight="12.5" x14ac:dyDescent="0.25"/>
  <cols>
    <col min="1" max="1" width="30.26953125" customWidth="1"/>
    <col min="2" max="2" width="12.26953125" customWidth="1"/>
    <col min="3" max="3" width="49" bestFit="1" customWidth="1"/>
    <col min="4" max="4" width="49" customWidth="1"/>
    <col min="5" max="5" width="19.36328125" customWidth="1"/>
    <col min="6" max="6" width="20.36328125" customWidth="1"/>
  </cols>
  <sheetData>
    <row r="1" spans="1:6" ht="13" x14ac:dyDescent="0.3">
      <c r="A1" s="3" t="s">
        <v>109</v>
      </c>
    </row>
    <row r="2" spans="1:6" ht="13" x14ac:dyDescent="0.3">
      <c r="A2" s="6" t="s">
        <v>112</v>
      </c>
    </row>
    <row r="3" spans="1:6" ht="13" x14ac:dyDescent="0.3">
      <c r="A3" s="6"/>
    </row>
    <row r="4" spans="1:6" ht="13" x14ac:dyDescent="0.3">
      <c r="A4" s="7" t="s">
        <v>111</v>
      </c>
    </row>
    <row r="5" spans="1:6" ht="13" x14ac:dyDescent="0.3">
      <c r="A5" s="6"/>
    </row>
    <row r="6" spans="1:6" ht="28.5" customHeight="1" x14ac:dyDescent="0.25">
      <c r="A6" s="45" t="s">
        <v>114</v>
      </c>
      <c r="B6" s="45"/>
      <c r="C6" s="45"/>
      <c r="D6" s="45"/>
    </row>
    <row r="7" spans="1:6" x14ac:dyDescent="0.25">
      <c r="A7" t="s">
        <v>115</v>
      </c>
      <c r="E7" s="8"/>
    </row>
    <row r="8" spans="1:6" ht="13" x14ac:dyDescent="0.3">
      <c r="A8" s="3"/>
    </row>
    <row r="9" spans="1:6" ht="13" x14ac:dyDescent="0.3">
      <c r="E9" s="10">
        <f>SUBTOTAL(9,E11:E1227)</f>
        <v>2125402.5146885612</v>
      </c>
      <c r="F9" s="10">
        <f>SUBTOTAL(9,F11:F1227)</f>
        <v>137651.21497607679</v>
      </c>
    </row>
    <row r="10" spans="1:6" ht="13" x14ac:dyDescent="0.3">
      <c r="A10" s="3" t="s">
        <v>104</v>
      </c>
      <c r="B10" s="3" t="s">
        <v>0</v>
      </c>
      <c r="C10" s="3" t="s">
        <v>1</v>
      </c>
      <c r="D10" s="3" t="s">
        <v>108</v>
      </c>
      <c r="E10" s="3" t="s">
        <v>85</v>
      </c>
      <c r="F10" s="3" t="s">
        <v>86</v>
      </c>
    </row>
    <row r="11" spans="1:6" x14ac:dyDescent="0.25">
      <c r="A11" t="s">
        <v>2</v>
      </c>
      <c r="B11">
        <v>20110</v>
      </c>
      <c r="C11" t="s">
        <v>87</v>
      </c>
      <c r="D11" t="s">
        <v>105</v>
      </c>
      <c r="E11" s="5">
        <v>995165.38497812196</v>
      </c>
      <c r="F11" s="5">
        <f>WholesaleData[[#This Row],[Liquor Volume (L)]]*VLOOKUP(WholesaleData[[#This Row],[Liquor Type]],Table1[#All],2,0)</f>
        <v>47369.872324958611</v>
      </c>
    </row>
    <row r="12" spans="1:6" x14ac:dyDescent="0.25">
      <c r="A12" t="s">
        <v>2</v>
      </c>
      <c r="B12">
        <v>20110</v>
      </c>
      <c r="C12" t="s">
        <v>88</v>
      </c>
      <c r="D12" t="s">
        <v>105</v>
      </c>
      <c r="E12" s="5">
        <v>253111.12836249999</v>
      </c>
      <c r="F12" s="5">
        <f>WholesaleData[[#This Row],[Liquor Volume (L)]]*VLOOKUP(WholesaleData[[#This Row],[Liquor Type]],Table1[#All],2,0)</f>
        <v>12048.089710055001</v>
      </c>
    </row>
    <row r="13" spans="1:6" x14ac:dyDescent="0.25">
      <c r="A13" t="s">
        <v>2</v>
      </c>
      <c r="B13">
        <v>20110</v>
      </c>
      <c r="C13" t="s">
        <v>89</v>
      </c>
      <c r="D13" t="s">
        <v>105</v>
      </c>
      <c r="E13" s="5">
        <v>51969.940789929991</v>
      </c>
      <c r="F13" s="5">
        <f>WholesaleData[[#This Row],[Liquor Volume (L)]]*VLOOKUP(WholesaleData[[#This Row],[Liquor Type]],Table1[#All],2,0)</f>
        <v>1397.9914072491167</v>
      </c>
    </row>
    <row r="14" spans="1:6" x14ac:dyDescent="0.25">
      <c r="A14" t="s">
        <v>2</v>
      </c>
      <c r="B14">
        <v>20110</v>
      </c>
      <c r="C14" t="s">
        <v>90</v>
      </c>
      <c r="D14" t="s">
        <v>105</v>
      </c>
      <c r="E14" s="5">
        <v>7494.0722752500005</v>
      </c>
      <c r="F14" s="5">
        <f>WholesaleData[[#This Row],[Liquor Volume (L)]]*VLOOKUP(WholesaleData[[#This Row],[Liquor Type]],Table1[#All],2,0)</f>
        <v>201.59054420422501</v>
      </c>
    </row>
    <row r="15" spans="1:6" x14ac:dyDescent="0.25">
      <c r="A15" t="s">
        <v>2</v>
      </c>
      <c r="B15">
        <v>20110</v>
      </c>
      <c r="C15" t="s">
        <v>91</v>
      </c>
      <c r="D15" t="s">
        <v>105</v>
      </c>
      <c r="E15" s="5">
        <v>177455.31337804199</v>
      </c>
      <c r="F15" s="5">
        <f>WholesaleData[[#This Row],[Liquor Volume (L)]]*VLOOKUP(WholesaleData[[#This Row],[Liquor Type]],Table1[#All],2,0)</f>
        <v>6175.4449055558607</v>
      </c>
    </row>
    <row r="16" spans="1:6" x14ac:dyDescent="0.25">
      <c r="A16" t="s">
        <v>2</v>
      </c>
      <c r="B16">
        <v>20110</v>
      </c>
      <c r="C16" t="s">
        <v>92</v>
      </c>
      <c r="D16" t="s">
        <v>105</v>
      </c>
      <c r="E16" s="5">
        <v>9317.2776821999996</v>
      </c>
      <c r="F16" s="5">
        <f>WholesaleData[[#This Row],[Liquor Volume (L)]]*VLOOKUP(WholesaleData[[#This Row],[Liquor Type]],Table1[#All],2,0)</f>
        <v>324.24126334055995</v>
      </c>
    </row>
    <row r="17" spans="1:6" x14ac:dyDescent="0.25">
      <c r="A17" t="s">
        <v>2</v>
      </c>
      <c r="B17">
        <v>20110</v>
      </c>
      <c r="C17" t="s">
        <v>93</v>
      </c>
      <c r="D17" t="s">
        <v>93</v>
      </c>
      <c r="E17" s="5">
        <v>88688.659140131</v>
      </c>
      <c r="F17" s="5">
        <f>WholesaleData[[#This Row],[Liquor Volume (L)]]*VLOOKUP(WholesaleData[[#This Row],[Liquor Type]],Table1[#All],2,0)</f>
        <v>4434.4329570065502</v>
      </c>
    </row>
    <row r="18" spans="1:6" x14ac:dyDescent="0.25">
      <c r="A18" t="s">
        <v>2</v>
      </c>
      <c r="B18">
        <v>20110</v>
      </c>
      <c r="C18" t="s">
        <v>94</v>
      </c>
      <c r="D18" t="s">
        <v>106</v>
      </c>
      <c r="E18" s="5">
        <v>8079.0435569359997</v>
      </c>
      <c r="F18" s="5">
        <f>WholesaleData[[#This Row],[Liquor Volume (L)]]*VLOOKUP(WholesaleData[[#This Row],[Liquor Type]],Table1[#All],2,0)</f>
        <v>1446.1487966915438</v>
      </c>
    </row>
    <row r="19" spans="1:6" x14ac:dyDescent="0.25">
      <c r="A19" t="s">
        <v>2</v>
      </c>
      <c r="B19">
        <v>20110</v>
      </c>
      <c r="C19" t="s">
        <v>97</v>
      </c>
      <c r="D19" t="s">
        <v>106</v>
      </c>
      <c r="E19" s="5">
        <v>1183.8764371999998</v>
      </c>
      <c r="F19" s="5">
        <f>WholesaleData[[#This Row],[Liquor Volume (L)]]*VLOOKUP(WholesaleData[[#This Row],[Liquor Type]],Table1[#All],2,0)</f>
        <v>211.91388225879996</v>
      </c>
    </row>
    <row r="20" spans="1:6" x14ac:dyDescent="0.25">
      <c r="A20" t="s">
        <v>2</v>
      </c>
      <c r="B20">
        <v>20110</v>
      </c>
      <c r="C20" t="s">
        <v>98</v>
      </c>
      <c r="D20" t="s">
        <v>107</v>
      </c>
      <c r="E20" s="5">
        <v>179698.57334081799</v>
      </c>
      <c r="F20" s="5">
        <f>WholesaleData[[#This Row],[Liquor Volume (L)]]*VLOOKUP(WholesaleData[[#This Row],[Liquor Type]],Table1[#All],2,0)</f>
        <v>9002.8985243749812</v>
      </c>
    </row>
    <row r="21" spans="1:6" x14ac:dyDescent="0.25">
      <c r="A21" t="s">
        <v>2</v>
      </c>
      <c r="B21">
        <v>20110</v>
      </c>
      <c r="C21" t="s">
        <v>99</v>
      </c>
      <c r="D21" t="s">
        <v>107</v>
      </c>
      <c r="E21" s="5">
        <v>39422.325021930003</v>
      </c>
      <c r="F21" s="5">
        <f>WholesaleData[[#This Row],[Liquor Volume (L)]]*VLOOKUP(WholesaleData[[#This Row],[Liquor Type]],Table1[#All],2,0)</f>
        <v>16439.109534144809</v>
      </c>
    </row>
    <row r="22" spans="1:6" x14ac:dyDescent="0.25">
      <c r="A22" t="s">
        <v>2</v>
      </c>
      <c r="B22">
        <v>20110</v>
      </c>
      <c r="C22" t="s">
        <v>100</v>
      </c>
      <c r="D22" t="s">
        <v>106</v>
      </c>
      <c r="E22" s="5">
        <v>190881.57211620201</v>
      </c>
      <c r="F22" s="5">
        <f>WholesaleData[[#This Row],[Liquor Volume (L)]]*VLOOKUP(WholesaleData[[#This Row],[Liquor Type]],Table1[#All],2,0)</f>
        <v>23478.433370292845</v>
      </c>
    </row>
    <row r="23" spans="1:6" x14ac:dyDescent="0.25">
      <c r="A23" t="s">
        <v>2</v>
      </c>
      <c r="B23">
        <v>20110</v>
      </c>
      <c r="C23" t="s">
        <v>101</v>
      </c>
      <c r="D23" t="s">
        <v>106</v>
      </c>
      <c r="E23" s="5">
        <v>400</v>
      </c>
      <c r="F23" s="5">
        <f>WholesaleData[[#This Row],[Liquor Volume (L)]]*VLOOKUP(WholesaleData[[#This Row],[Liquor Type]],Table1[#All],2,0)</f>
        <v>49.2</v>
      </c>
    </row>
    <row r="24" spans="1:6" x14ac:dyDescent="0.25">
      <c r="A24" t="s">
        <v>2</v>
      </c>
      <c r="B24">
        <v>20110</v>
      </c>
      <c r="C24" t="s">
        <v>102</v>
      </c>
      <c r="D24" t="s">
        <v>106</v>
      </c>
      <c r="E24" s="5">
        <v>26027.787455999998</v>
      </c>
      <c r="F24" s="5">
        <f>WholesaleData[[#This Row],[Liquor Volume (L)]]*VLOOKUP(WholesaleData[[#This Row],[Liquor Type]],Table1[#All],2,0)</f>
        <v>3201.4178570879999</v>
      </c>
    </row>
    <row r="25" spans="1:6" x14ac:dyDescent="0.25">
      <c r="A25" t="s">
        <v>2</v>
      </c>
      <c r="B25">
        <v>20110</v>
      </c>
      <c r="C25" t="s">
        <v>103</v>
      </c>
      <c r="D25" t="s">
        <v>106</v>
      </c>
      <c r="E25" s="5">
        <v>96507.560153300001</v>
      </c>
      <c r="F25" s="5">
        <f>WholesaleData[[#This Row],[Liquor Volume (L)]]*VLOOKUP(WholesaleData[[#This Row],[Liquor Type]],Table1[#All],2,0)</f>
        <v>11870.4298988559</v>
      </c>
    </row>
    <row r="26" spans="1:6" hidden="1" x14ac:dyDescent="0.25">
      <c r="A26" t="s">
        <v>3</v>
      </c>
      <c r="B26">
        <v>20260</v>
      </c>
      <c r="C26" t="s">
        <v>87</v>
      </c>
      <c r="D26" t="s">
        <v>105</v>
      </c>
      <c r="E26" s="5">
        <v>591528.70722090907</v>
      </c>
      <c r="F26" s="5">
        <f>WholesaleData[[#This Row],[Liquor Volume (L)]]*VLOOKUP(WholesaleData[[#This Row],[Liquor Type]],Table1[#All],2,0)</f>
        <v>28156.766463715274</v>
      </c>
    </row>
    <row r="27" spans="1:6" hidden="1" x14ac:dyDescent="0.25">
      <c r="A27" t="s">
        <v>3</v>
      </c>
      <c r="B27">
        <v>20260</v>
      </c>
      <c r="C27" t="s">
        <v>88</v>
      </c>
      <c r="D27" t="s">
        <v>105</v>
      </c>
      <c r="E27" s="5">
        <v>133568.86726890001</v>
      </c>
      <c r="F27" s="5">
        <f>WholesaleData[[#This Row],[Liquor Volume (L)]]*VLOOKUP(WholesaleData[[#This Row],[Liquor Type]],Table1[#All],2,0)</f>
        <v>6357.8780819996409</v>
      </c>
    </row>
    <row r="28" spans="1:6" hidden="1" x14ac:dyDescent="0.25">
      <c r="A28" t="s">
        <v>3</v>
      </c>
      <c r="B28">
        <v>20260</v>
      </c>
      <c r="C28" t="s">
        <v>89</v>
      </c>
      <c r="D28" t="s">
        <v>105</v>
      </c>
      <c r="E28" s="5">
        <v>41528.394140796001</v>
      </c>
      <c r="F28" s="5">
        <f>WholesaleData[[#This Row],[Liquor Volume (L)]]*VLOOKUP(WholesaleData[[#This Row],[Liquor Type]],Table1[#All],2,0)</f>
        <v>1117.1138023874125</v>
      </c>
    </row>
    <row r="29" spans="1:6" hidden="1" x14ac:dyDescent="0.25">
      <c r="A29" t="s">
        <v>3</v>
      </c>
      <c r="B29">
        <v>20260</v>
      </c>
      <c r="C29" t="s">
        <v>90</v>
      </c>
      <c r="D29" t="s">
        <v>105</v>
      </c>
      <c r="E29" s="5">
        <v>8979.7547139499984</v>
      </c>
      <c r="F29" s="5">
        <f>WholesaleData[[#This Row],[Liquor Volume (L)]]*VLOOKUP(WholesaleData[[#This Row],[Liquor Type]],Table1[#All],2,0)</f>
        <v>241.55540180525497</v>
      </c>
    </row>
    <row r="30" spans="1:6" hidden="1" x14ac:dyDescent="0.25">
      <c r="A30" t="s">
        <v>3</v>
      </c>
      <c r="B30">
        <v>20260</v>
      </c>
      <c r="C30" t="s">
        <v>91</v>
      </c>
      <c r="D30" t="s">
        <v>105</v>
      </c>
      <c r="E30" s="5">
        <v>195384.30855155204</v>
      </c>
      <c r="F30" s="5">
        <f>WholesaleData[[#This Row],[Liquor Volume (L)]]*VLOOKUP(WholesaleData[[#This Row],[Liquor Type]],Table1[#All],2,0)</f>
        <v>6799.3739375940104</v>
      </c>
    </row>
    <row r="31" spans="1:6" hidden="1" x14ac:dyDescent="0.25">
      <c r="A31" t="s">
        <v>3</v>
      </c>
      <c r="B31">
        <v>20260</v>
      </c>
      <c r="C31" t="s">
        <v>92</v>
      </c>
      <c r="D31" t="s">
        <v>105</v>
      </c>
      <c r="E31" s="5">
        <v>21092.9923399</v>
      </c>
      <c r="F31" s="5">
        <f>WholesaleData[[#This Row],[Liquor Volume (L)]]*VLOOKUP(WholesaleData[[#This Row],[Liquor Type]],Table1[#All],2,0)</f>
        <v>734.03613342851997</v>
      </c>
    </row>
    <row r="32" spans="1:6" hidden="1" x14ac:dyDescent="0.25">
      <c r="A32" t="s">
        <v>3</v>
      </c>
      <c r="B32">
        <v>20260</v>
      </c>
      <c r="C32" t="s">
        <v>93</v>
      </c>
      <c r="D32" t="s">
        <v>93</v>
      </c>
      <c r="E32" s="5">
        <v>37701.977903031002</v>
      </c>
      <c r="F32" s="5">
        <f>WholesaleData[[#This Row],[Liquor Volume (L)]]*VLOOKUP(WholesaleData[[#This Row],[Liquor Type]],Table1[#All],2,0)</f>
        <v>1885.0988951515501</v>
      </c>
    </row>
    <row r="33" spans="1:6" hidden="1" x14ac:dyDescent="0.25">
      <c r="A33" t="s">
        <v>3</v>
      </c>
      <c r="B33">
        <v>20260</v>
      </c>
      <c r="C33" t="s">
        <v>94</v>
      </c>
      <c r="D33" t="s">
        <v>106</v>
      </c>
      <c r="E33" s="5">
        <v>6510.4350044500006</v>
      </c>
      <c r="F33" s="5">
        <f>WholesaleData[[#This Row],[Liquor Volume (L)]]*VLOOKUP(WholesaleData[[#This Row],[Liquor Type]],Table1[#All],2,0)</f>
        <v>1165.3678657965502</v>
      </c>
    </row>
    <row r="34" spans="1:6" hidden="1" x14ac:dyDescent="0.25">
      <c r="A34" t="s">
        <v>3</v>
      </c>
      <c r="B34">
        <v>20260</v>
      </c>
      <c r="C34" t="s">
        <v>95</v>
      </c>
      <c r="D34" t="s">
        <v>106</v>
      </c>
      <c r="E34" s="5">
        <v>37.110124799999994</v>
      </c>
      <c r="F34" s="5">
        <f>WholesaleData[[#This Row],[Liquor Volume (L)]]*VLOOKUP(WholesaleData[[#This Row],[Liquor Type]],Table1[#All],2,0)</f>
        <v>6.6427123391999983</v>
      </c>
    </row>
    <row r="35" spans="1:6" hidden="1" x14ac:dyDescent="0.25">
      <c r="A35" t="s">
        <v>3</v>
      </c>
      <c r="B35">
        <v>20260</v>
      </c>
      <c r="C35" t="s">
        <v>97</v>
      </c>
      <c r="D35" t="s">
        <v>106</v>
      </c>
      <c r="E35" s="5">
        <v>3509.3992895000001</v>
      </c>
      <c r="F35" s="5">
        <f>WholesaleData[[#This Row],[Liquor Volume (L)]]*VLOOKUP(WholesaleData[[#This Row],[Liquor Type]],Table1[#All],2,0)</f>
        <v>628.18247282050004</v>
      </c>
    </row>
    <row r="36" spans="1:6" hidden="1" x14ac:dyDescent="0.25">
      <c r="A36" t="s">
        <v>3</v>
      </c>
      <c r="B36">
        <v>20260</v>
      </c>
      <c r="C36" t="s">
        <v>98</v>
      </c>
      <c r="D36" t="s">
        <v>107</v>
      </c>
      <c r="E36" s="5">
        <v>161480.17845547199</v>
      </c>
      <c r="F36" s="5">
        <f>WholesaleData[[#This Row],[Liquor Volume (L)]]*VLOOKUP(WholesaleData[[#This Row],[Liquor Type]],Table1[#All],2,0)</f>
        <v>8090.1569406191466</v>
      </c>
    </row>
    <row r="37" spans="1:6" hidden="1" x14ac:dyDescent="0.25">
      <c r="A37" t="s">
        <v>3</v>
      </c>
      <c r="B37">
        <v>20260</v>
      </c>
      <c r="C37" t="s">
        <v>99</v>
      </c>
      <c r="D37" t="s">
        <v>107</v>
      </c>
      <c r="E37" s="5">
        <v>17895.347270585</v>
      </c>
      <c r="F37" s="5">
        <f>WholesaleData[[#This Row],[Liquor Volume (L)]]*VLOOKUP(WholesaleData[[#This Row],[Liquor Type]],Table1[#All],2,0)</f>
        <v>7462.3598118339451</v>
      </c>
    </row>
    <row r="38" spans="1:6" hidden="1" x14ac:dyDescent="0.25">
      <c r="A38" t="s">
        <v>3</v>
      </c>
      <c r="B38">
        <v>20260</v>
      </c>
      <c r="C38" t="s">
        <v>100</v>
      </c>
      <c r="D38" t="s">
        <v>106</v>
      </c>
      <c r="E38" s="5">
        <v>78971.200843919971</v>
      </c>
      <c r="F38" s="5">
        <f>WholesaleData[[#This Row],[Liquor Volume (L)]]*VLOOKUP(WholesaleData[[#This Row],[Liquor Type]],Table1[#All],2,0)</f>
        <v>9713.4577038021562</v>
      </c>
    </row>
    <row r="39" spans="1:6" hidden="1" x14ac:dyDescent="0.25">
      <c r="A39" t="s">
        <v>3</v>
      </c>
      <c r="B39">
        <v>20260</v>
      </c>
      <c r="C39" t="s">
        <v>101</v>
      </c>
      <c r="D39" t="s">
        <v>106</v>
      </c>
      <c r="E39" s="5">
        <v>1554.9636641799998</v>
      </c>
      <c r="F39" s="5">
        <f>WholesaleData[[#This Row],[Liquor Volume (L)]]*VLOOKUP(WholesaleData[[#This Row],[Liquor Type]],Table1[#All],2,0)</f>
        <v>191.26053069413996</v>
      </c>
    </row>
    <row r="40" spans="1:6" hidden="1" x14ac:dyDescent="0.25">
      <c r="A40" t="s">
        <v>3</v>
      </c>
      <c r="B40">
        <v>20260</v>
      </c>
      <c r="C40" t="s">
        <v>102</v>
      </c>
      <c r="D40" t="s">
        <v>106</v>
      </c>
      <c r="E40" s="5">
        <v>87278.090275199997</v>
      </c>
      <c r="F40" s="5">
        <f>WholesaleData[[#This Row],[Liquor Volume (L)]]*VLOOKUP(WholesaleData[[#This Row],[Liquor Type]],Table1[#All],2,0)</f>
        <v>10735.205103849599</v>
      </c>
    </row>
    <row r="41" spans="1:6" hidden="1" x14ac:dyDescent="0.25">
      <c r="A41" t="s">
        <v>3</v>
      </c>
      <c r="B41">
        <v>20260</v>
      </c>
      <c r="C41" t="s">
        <v>103</v>
      </c>
      <c r="D41" t="s">
        <v>106</v>
      </c>
      <c r="E41" s="5">
        <v>56030.186212100001</v>
      </c>
      <c r="F41" s="5">
        <f>WholesaleData[[#This Row],[Liquor Volume (L)]]*VLOOKUP(WholesaleData[[#This Row],[Liquor Type]],Table1[#All],2,0)</f>
        <v>6891.7129040883001</v>
      </c>
    </row>
    <row r="42" spans="1:6" hidden="1" x14ac:dyDescent="0.25">
      <c r="A42" t="s">
        <v>4</v>
      </c>
      <c r="B42">
        <v>20570</v>
      </c>
      <c r="C42" t="s">
        <v>87</v>
      </c>
      <c r="D42" t="s">
        <v>105</v>
      </c>
      <c r="E42" s="5">
        <v>5314786.4017192284</v>
      </c>
      <c r="F42" s="5">
        <f>WholesaleData[[#This Row],[Liquor Volume (L)]]*VLOOKUP(WholesaleData[[#This Row],[Liquor Type]],Table1[#All],2,0)</f>
        <v>252983.83272183529</v>
      </c>
    </row>
    <row r="43" spans="1:6" hidden="1" x14ac:dyDescent="0.25">
      <c r="A43" t="s">
        <v>4</v>
      </c>
      <c r="B43">
        <v>20570</v>
      </c>
      <c r="C43" t="s">
        <v>88</v>
      </c>
      <c r="D43" t="s">
        <v>105</v>
      </c>
      <c r="E43" s="5">
        <v>965876.81170724996</v>
      </c>
      <c r="F43" s="5">
        <f>WholesaleData[[#This Row],[Liquor Volume (L)]]*VLOOKUP(WholesaleData[[#This Row],[Liquor Type]],Table1[#All],2,0)</f>
        <v>45975.736237265104</v>
      </c>
    </row>
    <row r="44" spans="1:6" hidden="1" x14ac:dyDescent="0.25">
      <c r="A44" t="s">
        <v>4</v>
      </c>
      <c r="B44">
        <v>20570</v>
      </c>
      <c r="C44" t="s">
        <v>89</v>
      </c>
      <c r="D44" t="s">
        <v>105</v>
      </c>
      <c r="E44" s="5">
        <v>298717.38230528997</v>
      </c>
      <c r="F44" s="5">
        <f>WholesaleData[[#This Row],[Liquor Volume (L)]]*VLOOKUP(WholesaleData[[#This Row],[Liquor Type]],Table1[#All],2,0)</f>
        <v>8035.4975840123006</v>
      </c>
    </row>
    <row r="45" spans="1:6" hidden="1" x14ac:dyDescent="0.25">
      <c r="A45" t="s">
        <v>4</v>
      </c>
      <c r="B45">
        <v>20570</v>
      </c>
      <c r="C45" t="s">
        <v>90</v>
      </c>
      <c r="D45" t="s">
        <v>105</v>
      </c>
      <c r="E45" s="5">
        <v>77336.359387899996</v>
      </c>
      <c r="F45" s="5">
        <f>WholesaleData[[#This Row],[Liquor Volume (L)]]*VLOOKUP(WholesaleData[[#This Row],[Liquor Type]],Table1[#All],2,0)</f>
        <v>2080.3480675345099</v>
      </c>
    </row>
    <row r="46" spans="1:6" hidden="1" x14ac:dyDescent="0.25">
      <c r="A46" t="s">
        <v>4</v>
      </c>
      <c r="B46">
        <v>20570</v>
      </c>
      <c r="C46" t="s">
        <v>91</v>
      </c>
      <c r="D46" t="s">
        <v>105</v>
      </c>
      <c r="E46" s="5">
        <v>1049413.3112480629</v>
      </c>
      <c r="F46" s="5">
        <f>WholesaleData[[#This Row],[Liquor Volume (L)]]*VLOOKUP(WholesaleData[[#This Row],[Liquor Type]],Table1[#All],2,0)</f>
        <v>36519.583231432589</v>
      </c>
    </row>
    <row r="47" spans="1:6" hidden="1" x14ac:dyDescent="0.25">
      <c r="A47" t="s">
        <v>4</v>
      </c>
      <c r="B47">
        <v>20570</v>
      </c>
      <c r="C47" t="s">
        <v>92</v>
      </c>
      <c r="D47" t="s">
        <v>105</v>
      </c>
      <c r="E47" s="5">
        <v>76970.992889600006</v>
      </c>
      <c r="F47" s="5">
        <f>WholesaleData[[#This Row],[Liquor Volume (L)]]*VLOOKUP(WholesaleData[[#This Row],[Liquor Type]],Table1[#All],2,0)</f>
        <v>2678.5905525580802</v>
      </c>
    </row>
    <row r="48" spans="1:6" hidden="1" x14ac:dyDescent="0.25">
      <c r="A48" t="s">
        <v>4</v>
      </c>
      <c r="B48">
        <v>20570</v>
      </c>
      <c r="C48" t="s">
        <v>93</v>
      </c>
      <c r="D48" t="s">
        <v>93</v>
      </c>
      <c r="E48" s="5">
        <v>388069.08808252</v>
      </c>
      <c r="F48" s="5">
        <f>WholesaleData[[#This Row],[Liquor Volume (L)]]*VLOOKUP(WholesaleData[[#This Row],[Liquor Type]],Table1[#All],2,0)</f>
        <v>19403.454404126001</v>
      </c>
    </row>
    <row r="49" spans="1:6" hidden="1" x14ac:dyDescent="0.25">
      <c r="A49" t="s">
        <v>4</v>
      </c>
      <c r="B49">
        <v>20570</v>
      </c>
      <c r="C49" t="s">
        <v>94</v>
      </c>
      <c r="D49" t="s">
        <v>106</v>
      </c>
      <c r="E49" s="5">
        <v>38045.198611989996</v>
      </c>
      <c r="F49" s="5">
        <f>WholesaleData[[#This Row],[Liquor Volume (L)]]*VLOOKUP(WholesaleData[[#This Row],[Liquor Type]],Table1[#All],2,0)</f>
        <v>6810.0905515462091</v>
      </c>
    </row>
    <row r="50" spans="1:6" hidden="1" x14ac:dyDescent="0.25">
      <c r="A50" t="s">
        <v>4</v>
      </c>
      <c r="B50">
        <v>20570</v>
      </c>
      <c r="C50" t="s">
        <v>97</v>
      </c>
      <c r="D50" t="s">
        <v>106</v>
      </c>
      <c r="E50" s="5">
        <v>29420.459100399999</v>
      </c>
      <c r="F50" s="5">
        <f>WholesaleData[[#This Row],[Liquor Volume (L)]]*VLOOKUP(WholesaleData[[#This Row],[Liquor Type]],Table1[#All],2,0)</f>
        <v>5266.2621789715995</v>
      </c>
    </row>
    <row r="51" spans="1:6" hidden="1" x14ac:dyDescent="0.25">
      <c r="A51" t="s">
        <v>4</v>
      </c>
      <c r="B51">
        <v>20570</v>
      </c>
      <c r="C51" t="s">
        <v>98</v>
      </c>
      <c r="D51" t="s">
        <v>107</v>
      </c>
      <c r="E51" s="5">
        <v>1465272.5165805379</v>
      </c>
      <c r="F51" s="5">
        <f>WholesaleData[[#This Row],[Liquor Volume (L)]]*VLOOKUP(WholesaleData[[#This Row],[Liquor Type]],Table1[#All],2,0)</f>
        <v>73410.153080684948</v>
      </c>
    </row>
    <row r="52" spans="1:6" hidden="1" x14ac:dyDescent="0.25">
      <c r="A52" t="s">
        <v>4</v>
      </c>
      <c r="B52">
        <v>20570</v>
      </c>
      <c r="C52" t="s">
        <v>99</v>
      </c>
      <c r="D52" t="s">
        <v>107</v>
      </c>
      <c r="E52" s="5">
        <v>227015.61098293</v>
      </c>
      <c r="F52" s="5">
        <f>WholesaleData[[#This Row],[Liquor Volume (L)]]*VLOOKUP(WholesaleData[[#This Row],[Liquor Type]],Table1[#All],2,0)</f>
        <v>94665.509779881802</v>
      </c>
    </row>
    <row r="53" spans="1:6" hidden="1" x14ac:dyDescent="0.25">
      <c r="A53" t="s">
        <v>4</v>
      </c>
      <c r="B53">
        <v>20570</v>
      </c>
      <c r="C53" t="s">
        <v>100</v>
      </c>
      <c r="D53" t="s">
        <v>106</v>
      </c>
      <c r="E53" s="5">
        <v>1320325.4388049003</v>
      </c>
      <c r="F53" s="5">
        <f>WholesaleData[[#This Row],[Liquor Volume (L)]]*VLOOKUP(WholesaleData[[#This Row],[Liquor Type]],Table1[#All],2,0)</f>
        <v>162400.02897300274</v>
      </c>
    </row>
    <row r="54" spans="1:6" hidden="1" x14ac:dyDescent="0.25">
      <c r="A54" t="s">
        <v>4</v>
      </c>
      <c r="B54">
        <v>20570</v>
      </c>
      <c r="C54" t="s">
        <v>101</v>
      </c>
      <c r="D54" t="s">
        <v>106</v>
      </c>
      <c r="E54" s="5">
        <v>360</v>
      </c>
      <c r="F54" s="5">
        <f>WholesaleData[[#This Row],[Liquor Volume (L)]]*VLOOKUP(WholesaleData[[#This Row],[Liquor Type]],Table1[#All],2,0)</f>
        <v>44.28</v>
      </c>
    </row>
    <row r="55" spans="1:6" hidden="1" x14ac:dyDescent="0.25">
      <c r="A55" t="s">
        <v>4</v>
      </c>
      <c r="B55">
        <v>20570</v>
      </c>
      <c r="C55" t="s">
        <v>103</v>
      </c>
      <c r="D55" t="s">
        <v>106</v>
      </c>
      <c r="E55" s="5">
        <v>525654.01202313986</v>
      </c>
      <c r="F55" s="5">
        <f>WholesaleData[[#This Row],[Liquor Volume (L)]]*VLOOKUP(WholesaleData[[#This Row],[Liquor Type]],Table1[#All],2,0)</f>
        <v>64655.443478846202</v>
      </c>
    </row>
    <row r="56" spans="1:6" hidden="1" x14ac:dyDescent="0.25">
      <c r="A56" t="s">
        <v>5</v>
      </c>
      <c r="B56">
        <v>20660</v>
      </c>
      <c r="C56" t="s">
        <v>87</v>
      </c>
      <c r="D56" t="s">
        <v>105</v>
      </c>
      <c r="E56" s="5">
        <v>2698721.8177433093</v>
      </c>
      <c r="F56" s="5">
        <f>WholesaleData[[#This Row],[Liquor Volume (L)]]*VLOOKUP(WholesaleData[[#This Row],[Liquor Type]],Table1[#All],2,0)</f>
        <v>128459.15852458154</v>
      </c>
    </row>
    <row r="57" spans="1:6" hidden="1" x14ac:dyDescent="0.25">
      <c r="A57" t="s">
        <v>5</v>
      </c>
      <c r="B57">
        <v>20660</v>
      </c>
      <c r="C57" t="s">
        <v>88</v>
      </c>
      <c r="D57" t="s">
        <v>105</v>
      </c>
      <c r="E57" s="5">
        <v>488423.49224040005</v>
      </c>
      <c r="F57" s="5">
        <f>WholesaleData[[#This Row],[Liquor Volume (L)]]*VLOOKUP(WholesaleData[[#This Row],[Liquor Type]],Table1[#All],2,0)</f>
        <v>23248.958230643046</v>
      </c>
    </row>
    <row r="58" spans="1:6" hidden="1" x14ac:dyDescent="0.25">
      <c r="A58" t="s">
        <v>5</v>
      </c>
      <c r="B58">
        <v>20660</v>
      </c>
      <c r="C58" t="s">
        <v>89</v>
      </c>
      <c r="D58" t="s">
        <v>105</v>
      </c>
      <c r="E58" s="5">
        <v>117503.725618567</v>
      </c>
      <c r="F58" s="5">
        <f>WholesaleData[[#This Row],[Liquor Volume (L)]]*VLOOKUP(WholesaleData[[#This Row],[Liquor Type]],Table1[#All],2,0)</f>
        <v>3160.8502191394523</v>
      </c>
    </row>
    <row r="59" spans="1:6" hidden="1" x14ac:dyDescent="0.25">
      <c r="A59" t="s">
        <v>5</v>
      </c>
      <c r="B59">
        <v>20660</v>
      </c>
      <c r="C59" t="s">
        <v>90</v>
      </c>
      <c r="D59" t="s">
        <v>105</v>
      </c>
      <c r="E59" s="5">
        <v>53904.094810700008</v>
      </c>
      <c r="F59" s="5">
        <f>WholesaleData[[#This Row],[Liquor Volume (L)]]*VLOOKUP(WholesaleData[[#This Row],[Liquor Type]],Table1[#All],2,0)</f>
        <v>1450.0201504078302</v>
      </c>
    </row>
    <row r="60" spans="1:6" hidden="1" x14ac:dyDescent="0.25">
      <c r="A60" t="s">
        <v>5</v>
      </c>
      <c r="B60">
        <v>20660</v>
      </c>
      <c r="C60" t="s">
        <v>91</v>
      </c>
      <c r="D60" t="s">
        <v>105</v>
      </c>
      <c r="E60" s="5">
        <v>191462.71933211002</v>
      </c>
      <c r="F60" s="5">
        <f>WholesaleData[[#This Row],[Liquor Volume (L)]]*VLOOKUP(WholesaleData[[#This Row],[Liquor Type]],Table1[#All],2,0)</f>
        <v>6662.9026327574284</v>
      </c>
    </row>
    <row r="61" spans="1:6" hidden="1" x14ac:dyDescent="0.25">
      <c r="A61" t="s">
        <v>5</v>
      </c>
      <c r="B61">
        <v>20660</v>
      </c>
      <c r="C61" t="s">
        <v>92</v>
      </c>
      <c r="D61" t="s">
        <v>105</v>
      </c>
      <c r="E61" s="5">
        <v>5248.6167893000002</v>
      </c>
      <c r="F61" s="5">
        <f>WholesaleData[[#This Row],[Liquor Volume (L)]]*VLOOKUP(WholesaleData[[#This Row],[Liquor Type]],Table1[#All],2,0)</f>
        <v>182.65186426763998</v>
      </c>
    </row>
    <row r="62" spans="1:6" hidden="1" x14ac:dyDescent="0.25">
      <c r="A62" t="s">
        <v>5</v>
      </c>
      <c r="B62">
        <v>20660</v>
      </c>
      <c r="C62" t="s">
        <v>93</v>
      </c>
      <c r="D62" t="s">
        <v>93</v>
      </c>
      <c r="E62" s="5">
        <v>188698.91339245898</v>
      </c>
      <c r="F62" s="5">
        <f>WholesaleData[[#This Row],[Liquor Volume (L)]]*VLOOKUP(WholesaleData[[#This Row],[Liquor Type]],Table1[#All],2,0)</f>
        <v>9434.9456696229499</v>
      </c>
    </row>
    <row r="63" spans="1:6" hidden="1" x14ac:dyDescent="0.25">
      <c r="A63" t="s">
        <v>5</v>
      </c>
      <c r="B63">
        <v>20660</v>
      </c>
      <c r="C63" t="s">
        <v>94</v>
      </c>
      <c r="D63" t="s">
        <v>106</v>
      </c>
      <c r="E63" s="5">
        <v>19953.409599940005</v>
      </c>
      <c r="F63" s="5">
        <f>WholesaleData[[#This Row],[Liquor Volume (L)]]*VLOOKUP(WholesaleData[[#This Row],[Liquor Type]],Table1[#All],2,0)</f>
        <v>3571.6603183892607</v>
      </c>
    </row>
    <row r="64" spans="1:6" hidden="1" x14ac:dyDescent="0.25">
      <c r="A64" t="s">
        <v>5</v>
      </c>
      <c r="B64">
        <v>20660</v>
      </c>
      <c r="C64" t="s">
        <v>97</v>
      </c>
      <c r="D64" t="s">
        <v>106</v>
      </c>
      <c r="E64" s="5">
        <v>8078.4798930000015</v>
      </c>
      <c r="F64" s="5">
        <f>WholesaleData[[#This Row],[Liquor Volume (L)]]*VLOOKUP(WholesaleData[[#This Row],[Liquor Type]],Table1[#All],2,0)</f>
        <v>1446.0479008470002</v>
      </c>
    </row>
    <row r="65" spans="1:6" hidden="1" x14ac:dyDescent="0.25">
      <c r="A65" t="s">
        <v>5</v>
      </c>
      <c r="B65">
        <v>20660</v>
      </c>
      <c r="C65" t="s">
        <v>98</v>
      </c>
      <c r="D65" t="s">
        <v>107</v>
      </c>
      <c r="E65" s="5">
        <v>583836.96866144112</v>
      </c>
      <c r="F65" s="5">
        <f>WholesaleData[[#This Row],[Liquor Volume (L)]]*VLOOKUP(WholesaleData[[#This Row],[Liquor Type]],Table1[#All],2,0)</f>
        <v>29250.232129938198</v>
      </c>
    </row>
    <row r="66" spans="1:6" hidden="1" x14ac:dyDescent="0.25">
      <c r="A66" t="s">
        <v>5</v>
      </c>
      <c r="B66">
        <v>20660</v>
      </c>
      <c r="C66" t="s">
        <v>99</v>
      </c>
      <c r="D66" t="s">
        <v>107</v>
      </c>
      <c r="E66" s="5">
        <v>148747.855677652</v>
      </c>
      <c r="F66" s="5">
        <f>WholesaleData[[#This Row],[Liquor Volume (L)]]*VLOOKUP(WholesaleData[[#This Row],[Liquor Type]],Table1[#All],2,0)</f>
        <v>62027.855817580879</v>
      </c>
    </row>
    <row r="67" spans="1:6" hidden="1" x14ac:dyDescent="0.25">
      <c r="A67" t="s">
        <v>5</v>
      </c>
      <c r="B67">
        <v>20660</v>
      </c>
      <c r="C67" t="s">
        <v>100</v>
      </c>
      <c r="D67" t="s">
        <v>106</v>
      </c>
      <c r="E67" s="5">
        <v>990267.84137222404</v>
      </c>
      <c r="F67" s="5">
        <f>WholesaleData[[#This Row],[Liquor Volume (L)]]*VLOOKUP(WholesaleData[[#This Row],[Liquor Type]],Table1[#All],2,0)</f>
        <v>121802.94448878356</v>
      </c>
    </row>
    <row r="68" spans="1:6" hidden="1" x14ac:dyDescent="0.25">
      <c r="A68" t="s">
        <v>5</v>
      </c>
      <c r="B68">
        <v>20660</v>
      </c>
      <c r="C68" t="s">
        <v>101</v>
      </c>
      <c r="D68" t="s">
        <v>106</v>
      </c>
      <c r="E68" s="5">
        <v>30</v>
      </c>
      <c r="F68" s="5">
        <f>WholesaleData[[#This Row],[Liquor Volume (L)]]*VLOOKUP(WholesaleData[[#This Row],[Liquor Type]],Table1[#All],2,0)</f>
        <v>3.69</v>
      </c>
    </row>
    <row r="69" spans="1:6" hidden="1" x14ac:dyDescent="0.25">
      <c r="A69" t="s">
        <v>5</v>
      </c>
      <c r="B69">
        <v>20660</v>
      </c>
      <c r="C69" t="s">
        <v>103</v>
      </c>
      <c r="D69" t="s">
        <v>106</v>
      </c>
      <c r="E69" s="5">
        <v>368468.28185780003</v>
      </c>
      <c r="F69" s="5">
        <f>WholesaleData[[#This Row],[Liquor Volume (L)]]*VLOOKUP(WholesaleData[[#This Row],[Liquor Type]],Table1[#All],2,0)</f>
        <v>45321.598668509403</v>
      </c>
    </row>
    <row r="70" spans="1:6" hidden="1" x14ac:dyDescent="0.25">
      <c r="A70" t="s">
        <v>6</v>
      </c>
      <c r="B70">
        <v>20740</v>
      </c>
      <c r="C70" t="s">
        <v>87</v>
      </c>
      <c r="D70" t="s">
        <v>105</v>
      </c>
      <c r="E70" s="5">
        <v>2687333.1226123986</v>
      </c>
      <c r="F70" s="5">
        <f>WholesaleData[[#This Row],[Liquor Volume (L)]]*VLOOKUP(WholesaleData[[#This Row],[Liquor Type]],Table1[#All],2,0)</f>
        <v>127917.05663635019</v>
      </c>
    </row>
    <row r="71" spans="1:6" hidden="1" x14ac:dyDescent="0.25">
      <c r="A71" t="s">
        <v>6</v>
      </c>
      <c r="B71">
        <v>20740</v>
      </c>
      <c r="C71" t="s">
        <v>88</v>
      </c>
      <c r="D71" t="s">
        <v>105</v>
      </c>
      <c r="E71" s="5">
        <v>441957.41338562802</v>
      </c>
      <c r="F71" s="5">
        <f>WholesaleData[[#This Row],[Liquor Volume (L)]]*VLOOKUP(WholesaleData[[#This Row],[Liquor Type]],Table1[#All],2,0)</f>
        <v>21037.172877155896</v>
      </c>
    </row>
    <row r="72" spans="1:6" hidden="1" x14ac:dyDescent="0.25">
      <c r="A72" t="s">
        <v>6</v>
      </c>
      <c r="B72">
        <v>20740</v>
      </c>
      <c r="C72" t="s">
        <v>89</v>
      </c>
      <c r="D72" t="s">
        <v>105</v>
      </c>
      <c r="E72" s="5">
        <v>125579.142328574</v>
      </c>
      <c r="F72" s="5">
        <f>WholesaleData[[#This Row],[Liquor Volume (L)]]*VLOOKUP(WholesaleData[[#This Row],[Liquor Type]],Table1[#All],2,0)</f>
        <v>3378.0789286386407</v>
      </c>
    </row>
    <row r="73" spans="1:6" hidden="1" x14ac:dyDescent="0.25">
      <c r="A73" t="s">
        <v>6</v>
      </c>
      <c r="B73">
        <v>20740</v>
      </c>
      <c r="C73" t="s">
        <v>90</v>
      </c>
      <c r="D73" t="s">
        <v>105</v>
      </c>
      <c r="E73" s="5">
        <v>39817.635590700003</v>
      </c>
      <c r="F73" s="5">
        <f>WholesaleData[[#This Row],[Liquor Volume (L)]]*VLOOKUP(WholesaleData[[#This Row],[Liquor Type]],Table1[#All],2,0)</f>
        <v>1071.0943973898302</v>
      </c>
    </row>
    <row r="74" spans="1:6" hidden="1" x14ac:dyDescent="0.25">
      <c r="A74" t="s">
        <v>6</v>
      </c>
      <c r="B74">
        <v>20740</v>
      </c>
      <c r="C74" t="s">
        <v>91</v>
      </c>
      <c r="D74" t="s">
        <v>105</v>
      </c>
      <c r="E74" s="5">
        <v>364526.07618474896</v>
      </c>
      <c r="F74" s="5">
        <f>WholesaleData[[#This Row],[Liquor Volume (L)]]*VLOOKUP(WholesaleData[[#This Row],[Liquor Type]],Table1[#All],2,0)</f>
        <v>12685.507451229263</v>
      </c>
    </row>
    <row r="75" spans="1:6" hidden="1" x14ac:dyDescent="0.25">
      <c r="A75" t="s">
        <v>6</v>
      </c>
      <c r="B75">
        <v>20740</v>
      </c>
      <c r="C75" t="s">
        <v>92</v>
      </c>
      <c r="D75" t="s">
        <v>105</v>
      </c>
      <c r="E75" s="5">
        <v>27115.044439400001</v>
      </c>
      <c r="F75" s="5">
        <f>WholesaleData[[#This Row],[Liquor Volume (L)]]*VLOOKUP(WholesaleData[[#This Row],[Liquor Type]],Table1[#All],2,0)</f>
        <v>943.60354649111991</v>
      </c>
    </row>
    <row r="76" spans="1:6" hidden="1" x14ac:dyDescent="0.25">
      <c r="A76" t="s">
        <v>6</v>
      </c>
      <c r="B76">
        <v>20740</v>
      </c>
      <c r="C76" t="s">
        <v>93</v>
      </c>
      <c r="D76" t="s">
        <v>93</v>
      </c>
      <c r="E76" s="5">
        <v>189646.99012922001</v>
      </c>
      <c r="F76" s="5">
        <f>WholesaleData[[#This Row],[Liquor Volume (L)]]*VLOOKUP(WholesaleData[[#This Row],[Liquor Type]],Table1[#All],2,0)</f>
        <v>9482.3495064610015</v>
      </c>
    </row>
    <row r="77" spans="1:6" hidden="1" x14ac:dyDescent="0.25">
      <c r="A77" t="s">
        <v>6</v>
      </c>
      <c r="B77">
        <v>20740</v>
      </c>
      <c r="C77" t="s">
        <v>94</v>
      </c>
      <c r="D77" t="s">
        <v>106</v>
      </c>
      <c r="E77" s="5">
        <v>17965.668082740001</v>
      </c>
      <c r="F77" s="5">
        <f>WholesaleData[[#This Row],[Liquor Volume (L)]]*VLOOKUP(WholesaleData[[#This Row],[Liquor Type]],Table1[#All],2,0)</f>
        <v>3215.8545868104602</v>
      </c>
    </row>
    <row r="78" spans="1:6" hidden="1" x14ac:dyDescent="0.25">
      <c r="A78" t="s">
        <v>6</v>
      </c>
      <c r="B78">
        <v>20740</v>
      </c>
      <c r="C78" t="s">
        <v>95</v>
      </c>
      <c r="D78" t="s">
        <v>106</v>
      </c>
      <c r="E78" s="5">
        <v>23.5</v>
      </c>
      <c r="F78" s="5">
        <f>WholesaleData[[#This Row],[Liquor Volume (L)]]*VLOOKUP(WholesaleData[[#This Row],[Liquor Type]],Table1[#All],2,0)</f>
        <v>4.2065000000000001</v>
      </c>
    </row>
    <row r="79" spans="1:6" hidden="1" x14ac:dyDescent="0.25">
      <c r="A79" t="s">
        <v>6</v>
      </c>
      <c r="B79">
        <v>20740</v>
      </c>
      <c r="C79" t="s">
        <v>97</v>
      </c>
      <c r="D79" t="s">
        <v>106</v>
      </c>
      <c r="E79" s="5">
        <v>14375.4648908</v>
      </c>
      <c r="F79" s="5">
        <f>WholesaleData[[#This Row],[Liquor Volume (L)]]*VLOOKUP(WholesaleData[[#This Row],[Liquor Type]],Table1[#All],2,0)</f>
        <v>2573.2082154532</v>
      </c>
    </row>
    <row r="80" spans="1:6" hidden="1" x14ac:dyDescent="0.25">
      <c r="A80" t="s">
        <v>6</v>
      </c>
      <c r="B80">
        <v>20740</v>
      </c>
      <c r="C80" t="s">
        <v>98</v>
      </c>
      <c r="D80" t="s">
        <v>107</v>
      </c>
      <c r="E80" s="5">
        <v>650320.59064395598</v>
      </c>
      <c r="F80" s="5">
        <f>WholesaleData[[#This Row],[Liquor Volume (L)]]*VLOOKUP(WholesaleData[[#This Row],[Liquor Type]],Table1[#All],2,0)</f>
        <v>32581.061591262194</v>
      </c>
    </row>
    <row r="81" spans="1:6" hidden="1" x14ac:dyDescent="0.25">
      <c r="A81" t="s">
        <v>6</v>
      </c>
      <c r="B81">
        <v>20740</v>
      </c>
      <c r="C81" t="s">
        <v>99</v>
      </c>
      <c r="D81" t="s">
        <v>107</v>
      </c>
      <c r="E81" s="5">
        <v>120462.14478739002</v>
      </c>
      <c r="F81" s="5">
        <f>WholesaleData[[#This Row],[Liquor Volume (L)]]*VLOOKUP(WholesaleData[[#This Row],[Liquor Type]],Table1[#All],2,0)</f>
        <v>50232.714376341639</v>
      </c>
    </row>
    <row r="82" spans="1:6" hidden="1" x14ac:dyDescent="0.25">
      <c r="A82" t="s">
        <v>6</v>
      </c>
      <c r="B82">
        <v>20740</v>
      </c>
      <c r="C82" t="s">
        <v>100</v>
      </c>
      <c r="D82" t="s">
        <v>106</v>
      </c>
      <c r="E82" s="5">
        <v>740236.14190032799</v>
      </c>
      <c r="F82" s="5">
        <f>WholesaleData[[#This Row],[Liquor Volume (L)]]*VLOOKUP(WholesaleData[[#This Row],[Liquor Type]],Table1[#All],2,0)</f>
        <v>91049.045453740342</v>
      </c>
    </row>
    <row r="83" spans="1:6" hidden="1" x14ac:dyDescent="0.25">
      <c r="A83" t="s">
        <v>6</v>
      </c>
      <c r="B83">
        <v>20740</v>
      </c>
      <c r="C83" t="s">
        <v>103</v>
      </c>
      <c r="D83" t="s">
        <v>106</v>
      </c>
      <c r="E83" s="5">
        <v>271904.81531876198</v>
      </c>
      <c r="F83" s="5">
        <f>WholesaleData[[#This Row],[Liquor Volume (L)]]*VLOOKUP(WholesaleData[[#This Row],[Liquor Type]],Table1[#All],2,0)</f>
        <v>33444.292284207724</v>
      </c>
    </row>
    <row r="84" spans="1:6" hidden="1" x14ac:dyDescent="0.25">
      <c r="A84" t="s">
        <v>7</v>
      </c>
      <c r="B84">
        <v>20830</v>
      </c>
      <c r="C84" t="s">
        <v>87</v>
      </c>
      <c r="D84" t="s">
        <v>105</v>
      </c>
      <c r="E84" s="5">
        <v>2241560.4157480747</v>
      </c>
      <c r="F84" s="5">
        <f>WholesaleData[[#This Row],[Liquor Volume (L)]]*VLOOKUP(WholesaleData[[#This Row],[Liquor Type]],Table1[#All],2,0)</f>
        <v>106698.27578960836</v>
      </c>
    </row>
    <row r="85" spans="1:6" hidden="1" x14ac:dyDescent="0.25">
      <c r="A85" t="s">
        <v>7</v>
      </c>
      <c r="B85">
        <v>20830</v>
      </c>
      <c r="C85" t="s">
        <v>88</v>
      </c>
      <c r="D85" t="s">
        <v>105</v>
      </c>
      <c r="E85" s="5">
        <v>348327.66891664994</v>
      </c>
      <c r="F85" s="5">
        <f>WholesaleData[[#This Row],[Liquor Volume (L)]]*VLOOKUP(WholesaleData[[#This Row],[Liquor Type]],Table1[#All],2,0)</f>
        <v>16580.397040432537</v>
      </c>
    </row>
    <row r="86" spans="1:6" hidden="1" x14ac:dyDescent="0.25">
      <c r="A86" t="s">
        <v>7</v>
      </c>
      <c r="B86">
        <v>20830</v>
      </c>
      <c r="C86" t="s">
        <v>89</v>
      </c>
      <c r="D86" t="s">
        <v>105</v>
      </c>
      <c r="E86" s="5">
        <v>107923.335197747</v>
      </c>
      <c r="F86" s="5">
        <f>WholesaleData[[#This Row],[Liquor Volume (L)]]*VLOOKUP(WholesaleData[[#This Row],[Liquor Type]],Table1[#All],2,0)</f>
        <v>2903.1377168193944</v>
      </c>
    </row>
    <row r="87" spans="1:6" hidden="1" x14ac:dyDescent="0.25">
      <c r="A87" t="s">
        <v>7</v>
      </c>
      <c r="B87">
        <v>20830</v>
      </c>
      <c r="C87" t="s">
        <v>90</v>
      </c>
      <c r="D87" t="s">
        <v>105</v>
      </c>
      <c r="E87" s="5">
        <v>37131.439851999996</v>
      </c>
      <c r="F87" s="5">
        <f>WholesaleData[[#This Row],[Liquor Volume (L)]]*VLOOKUP(WholesaleData[[#This Row],[Liquor Type]],Table1[#All],2,0)</f>
        <v>998.83573201879994</v>
      </c>
    </row>
    <row r="88" spans="1:6" hidden="1" x14ac:dyDescent="0.25">
      <c r="A88" t="s">
        <v>7</v>
      </c>
      <c r="B88">
        <v>20830</v>
      </c>
      <c r="C88" t="s">
        <v>91</v>
      </c>
      <c r="D88" t="s">
        <v>105</v>
      </c>
      <c r="E88" s="5">
        <v>384744.95862892311</v>
      </c>
      <c r="F88" s="5">
        <f>WholesaleData[[#This Row],[Liquor Volume (L)]]*VLOOKUP(WholesaleData[[#This Row],[Liquor Type]],Table1[#All],2,0)</f>
        <v>13389.124560286524</v>
      </c>
    </row>
    <row r="89" spans="1:6" hidden="1" x14ac:dyDescent="0.25">
      <c r="A89" t="s">
        <v>7</v>
      </c>
      <c r="B89">
        <v>20830</v>
      </c>
      <c r="C89" t="s">
        <v>92</v>
      </c>
      <c r="D89" t="s">
        <v>105</v>
      </c>
      <c r="E89" s="5">
        <v>31815.935618950003</v>
      </c>
      <c r="F89" s="5">
        <f>WholesaleData[[#This Row],[Liquor Volume (L)]]*VLOOKUP(WholesaleData[[#This Row],[Liquor Type]],Table1[#All],2,0)</f>
        <v>1107.19455953946</v>
      </c>
    </row>
    <row r="90" spans="1:6" hidden="1" x14ac:dyDescent="0.25">
      <c r="A90" t="s">
        <v>7</v>
      </c>
      <c r="B90">
        <v>20830</v>
      </c>
      <c r="C90" t="s">
        <v>93</v>
      </c>
      <c r="D90" t="s">
        <v>93</v>
      </c>
      <c r="E90" s="5">
        <v>142417.35130191798</v>
      </c>
      <c r="F90" s="5">
        <f>WholesaleData[[#This Row],[Liquor Volume (L)]]*VLOOKUP(WholesaleData[[#This Row],[Liquor Type]],Table1[#All],2,0)</f>
        <v>7120.8675650958994</v>
      </c>
    </row>
    <row r="91" spans="1:6" hidden="1" x14ac:dyDescent="0.25">
      <c r="A91" t="s">
        <v>7</v>
      </c>
      <c r="B91">
        <v>20830</v>
      </c>
      <c r="C91" t="s">
        <v>94</v>
      </c>
      <c r="D91" t="s">
        <v>106</v>
      </c>
      <c r="E91" s="5">
        <v>11403.67641151</v>
      </c>
      <c r="F91" s="5">
        <f>WholesaleData[[#This Row],[Liquor Volume (L)]]*VLOOKUP(WholesaleData[[#This Row],[Liquor Type]],Table1[#All],2,0)</f>
        <v>2041.2580776602899</v>
      </c>
    </row>
    <row r="92" spans="1:6" hidden="1" x14ac:dyDescent="0.25">
      <c r="A92" t="s">
        <v>7</v>
      </c>
      <c r="B92">
        <v>20830</v>
      </c>
      <c r="C92" t="s">
        <v>97</v>
      </c>
      <c r="D92" t="s">
        <v>106</v>
      </c>
      <c r="E92" s="5">
        <v>6688.0428469999997</v>
      </c>
      <c r="F92" s="5">
        <f>WholesaleData[[#This Row],[Liquor Volume (L)]]*VLOOKUP(WholesaleData[[#This Row],[Liquor Type]],Table1[#All],2,0)</f>
        <v>1197.159669613</v>
      </c>
    </row>
    <row r="93" spans="1:6" hidden="1" x14ac:dyDescent="0.25">
      <c r="A93" t="s">
        <v>7</v>
      </c>
      <c r="B93">
        <v>20830</v>
      </c>
      <c r="C93" t="s">
        <v>98</v>
      </c>
      <c r="D93" t="s">
        <v>107</v>
      </c>
      <c r="E93" s="5">
        <v>719940.76945009292</v>
      </c>
      <c r="F93" s="5">
        <f>WholesaleData[[#This Row],[Liquor Volume (L)]]*VLOOKUP(WholesaleData[[#This Row],[Liquor Type]],Table1[#All],2,0)</f>
        <v>36069.032549449657</v>
      </c>
    </row>
    <row r="94" spans="1:6" hidden="1" x14ac:dyDescent="0.25">
      <c r="A94" t="s">
        <v>7</v>
      </c>
      <c r="B94">
        <v>20830</v>
      </c>
      <c r="C94" t="s">
        <v>99</v>
      </c>
      <c r="D94" t="s">
        <v>107</v>
      </c>
      <c r="E94" s="5">
        <v>78822.208623223982</v>
      </c>
      <c r="F94" s="5">
        <f>WholesaleData[[#This Row],[Liquor Volume (L)]]*VLOOKUP(WholesaleData[[#This Row],[Liquor Type]],Table1[#All],2,0)</f>
        <v>32868.860995884395</v>
      </c>
    </row>
    <row r="95" spans="1:6" hidden="1" x14ac:dyDescent="0.25">
      <c r="A95" t="s">
        <v>7</v>
      </c>
      <c r="B95">
        <v>20830</v>
      </c>
      <c r="C95" t="s">
        <v>100</v>
      </c>
      <c r="D95" t="s">
        <v>106</v>
      </c>
      <c r="E95" s="5">
        <v>371715.55838173791</v>
      </c>
      <c r="F95" s="5">
        <f>WholesaleData[[#This Row],[Liquor Volume (L)]]*VLOOKUP(WholesaleData[[#This Row],[Liquor Type]],Table1[#All],2,0)</f>
        <v>45721.013680953765</v>
      </c>
    </row>
    <row r="96" spans="1:6" hidden="1" x14ac:dyDescent="0.25">
      <c r="A96" t="s">
        <v>7</v>
      </c>
      <c r="B96">
        <v>20830</v>
      </c>
      <c r="C96" t="s">
        <v>103</v>
      </c>
      <c r="D96" t="s">
        <v>106</v>
      </c>
      <c r="E96" s="5">
        <v>200353.82976642001</v>
      </c>
      <c r="F96" s="5">
        <f>WholesaleData[[#This Row],[Liquor Volume (L)]]*VLOOKUP(WholesaleData[[#This Row],[Liquor Type]],Table1[#All],2,0)</f>
        <v>24643.521061269661</v>
      </c>
    </row>
    <row r="97" spans="1:6" hidden="1" x14ac:dyDescent="0.25">
      <c r="A97" t="s">
        <v>8</v>
      </c>
      <c r="B97">
        <v>20910</v>
      </c>
      <c r="C97" t="s">
        <v>87</v>
      </c>
      <c r="D97" t="s">
        <v>105</v>
      </c>
      <c r="E97" s="5">
        <v>3335873.2410331778</v>
      </c>
      <c r="F97" s="5">
        <f>WholesaleData[[#This Row],[Liquor Volume (L)]]*VLOOKUP(WholesaleData[[#This Row],[Liquor Type]],Table1[#All],2,0)</f>
        <v>158787.56627317928</v>
      </c>
    </row>
    <row r="98" spans="1:6" hidden="1" x14ac:dyDescent="0.25">
      <c r="A98" t="s">
        <v>8</v>
      </c>
      <c r="B98">
        <v>20910</v>
      </c>
      <c r="C98" t="s">
        <v>88</v>
      </c>
      <c r="D98" t="s">
        <v>105</v>
      </c>
      <c r="E98" s="5">
        <v>516514.51495974802</v>
      </c>
      <c r="F98" s="5">
        <f>WholesaleData[[#This Row],[Liquor Volume (L)]]*VLOOKUP(WholesaleData[[#This Row],[Liquor Type]],Table1[#All],2,0)</f>
        <v>24586.090912084008</v>
      </c>
    </row>
    <row r="99" spans="1:6" hidden="1" x14ac:dyDescent="0.25">
      <c r="A99" t="s">
        <v>8</v>
      </c>
      <c r="B99">
        <v>20910</v>
      </c>
      <c r="C99" t="s">
        <v>89</v>
      </c>
      <c r="D99" t="s">
        <v>105</v>
      </c>
      <c r="E99" s="5">
        <v>142875.53073878802</v>
      </c>
      <c r="F99" s="5">
        <f>WholesaleData[[#This Row],[Liquor Volume (L)]]*VLOOKUP(WholesaleData[[#This Row],[Liquor Type]],Table1[#All],2,0)</f>
        <v>3843.3517768733977</v>
      </c>
    </row>
    <row r="100" spans="1:6" hidden="1" x14ac:dyDescent="0.25">
      <c r="A100" t="s">
        <v>8</v>
      </c>
      <c r="B100">
        <v>20910</v>
      </c>
      <c r="C100" t="s">
        <v>90</v>
      </c>
      <c r="D100" t="s">
        <v>105</v>
      </c>
      <c r="E100" s="5">
        <v>47572.500672200003</v>
      </c>
      <c r="F100" s="5">
        <f>WholesaleData[[#This Row],[Liquor Volume (L)]]*VLOOKUP(WholesaleData[[#This Row],[Liquor Type]],Table1[#All],2,0)</f>
        <v>1279.7002680821802</v>
      </c>
    </row>
    <row r="101" spans="1:6" hidden="1" x14ac:dyDescent="0.25">
      <c r="A101" t="s">
        <v>8</v>
      </c>
      <c r="B101">
        <v>20910</v>
      </c>
      <c r="C101" t="s">
        <v>91</v>
      </c>
      <c r="D101" t="s">
        <v>105</v>
      </c>
      <c r="E101" s="5">
        <v>114089.928340392</v>
      </c>
      <c r="F101" s="5">
        <f>WholesaleData[[#This Row],[Liquor Volume (L)]]*VLOOKUP(WholesaleData[[#This Row],[Liquor Type]],Table1[#All],2,0)</f>
        <v>3970.3295062456414</v>
      </c>
    </row>
    <row r="102" spans="1:6" hidden="1" x14ac:dyDescent="0.25">
      <c r="A102" t="s">
        <v>8</v>
      </c>
      <c r="B102">
        <v>20910</v>
      </c>
      <c r="C102" t="s">
        <v>92</v>
      </c>
      <c r="D102" t="s">
        <v>105</v>
      </c>
      <c r="E102" s="5">
        <v>7318.2948499000004</v>
      </c>
      <c r="F102" s="5">
        <f>WholesaleData[[#This Row],[Liquor Volume (L)]]*VLOOKUP(WholesaleData[[#This Row],[Liquor Type]],Table1[#All],2,0)</f>
        <v>254.67666077652001</v>
      </c>
    </row>
    <row r="103" spans="1:6" hidden="1" x14ac:dyDescent="0.25">
      <c r="A103" t="s">
        <v>8</v>
      </c>
      <c r="B103">
        <v>20910</v>
      </c>
      <c r="C103" t="s">
        <v>93</v>
      </c>
      <c r="D103" t="s">
        <v>93</v>
      </c>
      <c r="E103" s="5">
        <v>178149.521651066</v>
      </c>
      <c r="F103" s="5">
        <f>WholesaleData[[#This Row],[Liquor Volume (L)]]*VLOOKUP(WholesaleData[[#This Row],[Liquor Type]],Table1[#All],2,0)</f>
        <v>8907.4760825532994</v>
      </c>
    </row>
    <row r="104" spans="1:6" hidden="1" x14ac:dyDescent="0.25">
      <c r="A104" t="s">
        <v>8</v>
      </c>
      <c r="B104">
        <v>20910</v>
      </c>
      <c r="C104" t="s">
        <v>94</v>
      </c>
      <c r="D104" t="s">
        <v>106</v>
      </c>
      <c r="E104" s="5">
        <v>21894.065434200002</v>
      </c>
      <c r="F104" s="5">
        <f>WholesaleData[[#This Row],[Liquor Volume (L)]]*VLOOKUP(WholesaleData[[#This Row],[Liquor Type]],Table1[#All],2,0)</f>
        <v>3919.0377127218003</v>
      </c>
    </row>
    <row r="105" spans="1:6" hidden="1" x14ac:dyDescent="0.25">
      <c r="A105" t="s">
        <v>8</v>
      </c>
      <c r="B105">
        <v>20910</v>
      </c>
      <c r="C105" t="s">
        <v>97</v>
      </c>
      <c r="D105" t="s">
        <v>106</v>
      </c>
      <c r="E105" s="5">
        <v>9042.2133047999996</v>
      </c>
      <c r="F105" s="5">
        <f>WholesaleData[[#This Row],[Liquor Volume (L)]]*VLOOKUP(WholesaleData[[#This Row],[Liquor Type]],Table1[#All],2,0)</f>
        <v>1618.5561815591998</v>
      </c>
    </row>
    <row r="106" spans="1:6" hidden="1" x14ac:dyDescent="0.25">
      <c r="A106" t="s">
        <v>8</v>
      </c>
      <c r="B106">
        <v>20910</v>
      </c>
      <c r="C106" t="s">
        <v>98</v>
      </c>
      <c r="D106" t="s">
        <v>107</v>
      </c>
      <c r="E106" s="5">
        <v>294379.48861087998</v>
      </c>
      <c r="F106" s="5">
        <f>WholesaleData[[#This Row],[Liquor Volume (L)]]*VLOOKUP(WholesaleData[[#This Row],[Liquor Type]],Table1[#All],2,0)</f>
        <v>14748.412379405087</v>
      </c>
    </row>
    <row r="107" spans="1:6" hidden="1" x14ac:dyDescent="0.25">
      <c r="A107" t="s">
        <v>8</v>
      </c>
      <c r="B107">
        <v>20910</v>
      </c>
      <c r="C107" t="s">
        <v>99</v>
      </c>
      <c r="D107" t="s">
        <v>107</v>
      </c>
      <c r="E107" s="5">
        <v>228383.10862779801</v>
      </c>
      <c r="F107" s="5">
        <f>WholesaleData[[#This Row],[Liquor Volume (L)]]*VLOOKUP(WholesaleData[[#This Row],[Liquor Type]],Table1[#All],2,0)</f>
        <v>95235.75629779177</v>
      </c>
    </row>
    <row r="108" spans="1:6" hidden="1" x14ac:dyDescent="0.25">
      <c r="A108" t="s">
        <v>8</v>
      </c>
      <c r="B108">
        <v>20910</v>
      </c>
      <c r="C108" t="s">
        <v>100</v>
      </c>
      <c r="D108" t="s">
        <v>106</v>
      </c>
      <c r="E108" s="5">
        <v>2414784.5259151119</v>
      </c>
      <c r="F108" s="5">
        <f>WholesaleData[[#This Row],[Liquor Volume (L)]]*VLOOKUP(WholesaleData[[#This Row],[Liquor Type]],Table1[#All],2,0)</f>
        <v>297018.49668755877</v>
      </c>
    </row>
    <row r="109" spans="1:6" hidden="1" x14ac:dyDescent="0.25">
      <c r="A109" t="s">
        <v>8</v>
      </c>
      <c r="B109">
        <v>20910</v>
      </c>
      <c r="C109" t="s">
        <v>101</v>
      </c>
      <c r="D109" t="s">
        <v>106</v>
      </c>
      <c r="E109" s="5">
        <v>180</v>
      </c>
      <c r="F109" s="5">
        <f>WholesaleData[[#This Row],[Liquor Volume (L)]]*VLOOKUP(WholesaleData[[#This Row],[Liquor Type]],Table1[#All],2,0)</f>
        <v>22.14</v>
      </c>
    </row>
    <row r="110" spans="1:6" hidden="1" x14ac:dyDescent="0.25">
      <c r="A110" t="s">
        <v>8</v>
      </c>
      <c r="B110">
        <v>20910</v>
      </c>
      <c r="C110" t="s">
        <v>103</v>
      </c>
      <c r="D110" t="s">
        <v>106</v>
      </c>
      <c r="E110" s="5">
        <v>267743.78385652002</v>
      </c>
      <c r="F110" s="5">
        <f>WholesaleData[[#This Row],[Liquor Volume (L)]]*VLOOKUP(WholesaleData[[#This Row],[Liquor Type]],Table1[#All],2,0)</f>
        <v>32932.485414351962</v>
      </c>
    </row>
    <row r="111" spans="1:6" hidden="1" x14ac:dyDescent="0.25">
      <c r="A111" t="s">
        <v>9</v>
      </c>
      <c r="B111">
        <v>21010</v>
      </c>
      <c r="C111" t="s">
        <v>87</v>
      </c>
      <c r="D111" t="s">
        <v>105</v>
      </c>
      <c r="E111" s="5">
        <v>840884.19459378603</v>
      </c>
      <c r="F111" s="5">
        <f>WholesaleData[[#This Row],[Liquor Volume (L)]]*VLOOKUP(WholesaleData[[#This Row],[Liquor Type]],Table1[#All],2,0)</f>
        <v>40026.08766266422</v>
      </c>
    </row>
    <row r="112" spans="1:6" hidden="1" x14ac:dyDescent="0.25">
      <c r="A112" t="s">
        <v>9</v>
      </c>
      <c r="B112">
        <v>21010</v>
      </c>
      <c r="C112" t="s">
        <v>88</v>
      </c>
      <c r="D112" t="s">
        <v>105</v>
      </c>
      <c r="E112" s="5">
        <v>111443.28533865001</v>
      </c>
      <c r="F112" s="5">
        <f>WholesaleData[[#This Row],[Liquor Volume (L)]]*VLOOKUP(WholesaleData[[#This Row],[Liquor Type]],Table1[#All],2,0)</f>
        <v>5304.7003821197404</v>
      </c>
    </row>
    <row r="113" spans="1:6" hidden="1" x14ac:dyDescent="0.25">
      <c r="A113" t="s">
        <v>9</v>
      </c>
      <c r="B113">
        <v>21010</v>
      </c>
      <c r="C113" t="s">
        <v>89</v>
      </c>
      <c r="D113" t="s">
        <v>105</v>
      </c>
      <c r="E113" s="5">
        <v>71500.017734974987</v>
      </c>
      <c r="F113" s="5">
        <f>WholesaleData[[#This Row],[Liquor Volume (L)]]*VLOOKUP(WholesaleData[[#This Row],[Liquor Type]],Table1[#All],2,0)</f>
        <v>1923.3504770708271</v>
      </c>
    </row>
    <row r="114" spans="1:6" hidden="1" x14ac:dyDescent="0.25">
      <c r="A114" t="s">
        <v>9</v>
      </c>
      <c r="B114">
        <v>21010</v>
      </c>
      <c r="C114" t="s">
        <v>90</v>
      </c>
      <c r="D114" t="s">
        <v>105</v>
      </c>
      <c r="E114" s="5">
        <v>18119.298881249997</v>
      </c>
      <c r="F114" s="5">
        <f>WholesaleData[[#This Row],[Liquor Volume (L)]]*VLOOKUP(WholesaleData[[#This Row],[Liquor Type]],Table1[#All],2,0)</f>
        <v>487.40913990562495</v>
      </c>
    </row>
    <row r="115" spans="1:6" hidden="1" x14ac:dyDescent="0.25">
      <c r="A115" t="s">
        <v>9</v>
      </c>
      <c r="B115">
        <v>21010</v>
      </c>
      <c r="C115" t="s">
        <v>91</v>
      </c>
      <c r="D115" t="s">
        <v>105</v>
      </c>
      <c r="E115" s="5">
        <v>243239.61269127301</v>
      </c>
      <c r="F115" s="5">
        <f>WholesaleData[[#This Row],[Liquor Volume (L)]]*VLOOKUP(WholesaleData[[#This Row],[Liquor Type]],Table1[#All],2,0)</f>
        <v>8464.7385216562998</v>
      </c>
    </row>
    <row r="116" spans="1:6" hidden="1" x14ac:dyDescent="0.25">
      <c r="A116" t="s">
        <v>9</v>
      </c>
      <c r="B116">
        <v>21010</v>
      </c>
      <c r="C116" t="s">
        <v>92</v>
      </c>
      <c r="D116" t="s">
        <v>105</v>
      </c>
      <c r="E116" s="5">
        <v>22055.833097049999</v>
      </c>
      <c r="F116" s="5">
        <f>WholesaleData[[#This Row],[Liquor Volume (L)]]*VLOOKUP(WholesaleData[[#This Row],[Liquor Type]],Table1[#All],2,0)</f>
        <v>767.54299177733992</v>
      </c>
    </row>
    <row r="117" spans="1:6" hidden="1" x14ac:dyDescent="0.25">
      <c r="A117" t="s">
        <v>9</v>
      </c>
      <c r="B117">
        <v>21010</v>
      </c>
      <c r="C117" t="s">
        <v>93</v>
      </c>
      <c r="D117" t="s">
        <v>93</v>
      </c>
      <c r="E117" s="5">
        <v>49937.644849693999</v>
      </c>
      <c r="F117" s="5">
        <f>WholesaleData[[#This Row],[Liquor Volume (L)]]*VLOOKUP(WholesaleData[[#This Row],[Liquor Type]],Table1[#All],2,0)</f>
        <v>2496.8822424847003</v>
      </c>
    </row>
    <row r="118" spans="1:6" hidden="1" x14ac:dyDescent="0.25">
      <c r="A118" t="s">
        <v>9</v>
      </c>
      <c r="B118">
        <v>21010</v>
      </c>
      <c r="C118" t="s">
        <v>94</v>
      </c>
      <c r="D118" t="s">
        <v>106</v>
      </c>
      <c r="E118" s="5">
        <v>6051.2661586900003</v>
      </c>
      <c r="F118" s="5">
        <f>WholesaleData[[#This Row],[Liquor Volume (L)]]*VLOOKUP(WholesaleData[[#This Row],[Liquor Type]],Table1[#All],2,0)</f>
        <v>1083.1766424055099</v>
      </c>
    </row>
    <row r="119" spans="1:6" hidden="1" x14ac:dyDescent="0.25">
      <c r="A119" t="s">
        <v>9</v>
      </c>
      <c r="B119">
        <v>21010</v>
      </c>
      <c r="C119" t="s">
        <v>97</v>
      </c>
      <c r="D119" t="s">
        <v>106</v>
      </c>
      <c r="E119" s="5">
        <v>3517</v>
      </c>
      <c r="F119" s="5">
        <f>WholesaleData[[#This Row],[Liquor Volume (L)]]*VLOOKUP(WholesaleData[[#This Row],[Liquor Type]],Table1[#All],2,0)</f>
        <v>629.54300000000001</v>
      </c>
    </row>
    <row r="120" spans="1:6" hidden="1" x14ac:dyDescent="0.25">
      <c r="A120" t="s">
        <v>9</v>
      </c>
      <c r="B120">
        <v>21010</v>
      </c>
      <c r="C120" t="s">
        <v>98</v>
      </c>
      <c r="D120" t="s">
        <v>107</v>
      </c>
      <c r="E120" s="5">
        <v>231696.22570893998</v>
      </c>
      <c r="F120" s="5">
        <f>WholesaleData[[#This Row],[Liquor Volume (L)]]*VLOOKUP(WholesaleData[[#This Row],[Liquor Type]],Table1[#All],2,0)</f>
        <v>11607.980908017893</v>
      </c>
    </row>
    <row r="121" spans="1:6" hidden="1" x14ac:dyDescent="0.25">
      <c r="A121" t="s">
        <v>9</v>
      </c>
      <c r="B121">
        <v>21010</v>
      </c>
      <c r="C121" t="s">
        <v>99</v>
      </c>
      <c r="D121" t="s">
        <v>107</v>
      </c>
      <c r="E121" s="5">
        <v>33088.776044202008</v>
      </c>
      <c r="F121" s="5">
        <f>WholesaleData[[#This Row],[Liquor Volume (L)]]*VLOOKUP(WholesaleData[[#This Row],[Liquor Type]],Table1[#All],2,0)</f>
        <v>13798.019610432237</v>
      </c>
    </row>
    <row r="122" spans="1:6" hidden="1" x14ac:dyDescent="0.25">
      <c r="A122" t="s">
        <v>9</v>
      </c>
      <c r="B122">
        <v>21010</v>
      </c>
      <c r="C122" t="s">
        <v>100</v>
      </c>
      <c r="D122" t="s">
        <v>106</v>
      </c>
      <c r="E122" s="5">
        <v>137046.142018874</v>
      </c>
      <c r="F122" s="5">
        <f>WholesaleData[[#This Row],[Liquor Volume (L)]]*VLOOKUP(WholesaleData[[#This Row],[Liquor Type]],Table1[#All],2,0)</f>
        <v>16856.6754683215</v>
      </c>
    </row>
    <row r="123" spans="1:6" hidden="1" x14ac:dyDescent="0.25">
      <c r="A123" t="s">
        <v>9</v>
      </c>
      <c r="B123">
        <v>21010</v>
      </c>
      <c r="C123" t="s">
        <v>101</v>
      </c>
      <c r="D123" t="s">
        <v>106</v>
      </c>
      <c r="E123" s="5">
        <v>28607.912589599997</v>
      </c>
      <c r="F123" s="5">
        <f>WholesaleData[[#This Row],[Liquor Volume (L)]]*VLOOKUP(WholesaleData[[#This Row],[Liquor Type]],Table1[#All],2,0)</f>
        <v>3518.7732485207994</v>
      </c>
    </row>
    <row r="124" spans="1:6" hidden="1" x14ac:dyDescent="0.25">
      <c r="A124" t="s">
        <v>9</v>
      </c>
      <c r="B124">
        <v>21010</v>
      </c>
      <c r="C124" t="s">
        <v>103</v>
      </c>
      <c r="D124" t="s">
        <v>106</v>
      </c>
      <c r="E124" s="5">
        <v>93050.2664984</v>
      </c>
      <c r="F124" s="5">
        <f>WholesaleData[[#This Row],[Liquor Volume (L)]]*VLOOKUP(WholesaleData[[#This Row],[Liquor Type]],Table1[#All],2,0)</f>
        <v>11445.182779303201</v>
      </c>
    </row>
    <row r="125" spans="1:6" hidden="1" x14ac:dyDescent="0.25">
      <c r="A125" t="s">
        <v>10</v>
      </c>
      <c r="B125">
        <v>21110</v>
      </c>
      <c r="C125" t="s">
        <v>87</v>
      </c>
      <c r="D125" t="s">
        <v>105</v>
      </c>
      <c r="E125" s="5">
        <v>4292930.8614586778</v>
      </c>
      <c r="F125" s="5">
        <f>WholesaleData[[#This Row],[Liquor Volume (L)]]*VLOOKUP(WholesaleData[[#This Row],[Liquor Type]],Table1[#All],2,0)</f>
        <v>204343.50900543306</v>
      </c>
    </row>
    <row r="126" spans="1:6" hidden="1" x14ac:dyDescent="0.25">
      <c r="A126" t="s">
        <v>10</v>
      </c>
      <c r="B126">
        <v>21110</v>
      </c>
      <c r="C126" t="s">
        <v>88</v>
      </c>
      <c r="D126" t="s">
        <v>105</v>
      </c>
      <c r="E126" s="5">
        <v>650947.28099298791</v>
      </c>
      <c r="F126" s="5">
        <f>WholesaleData[[#This Row],[Liquor Volume (L)]]*VLOOKUP(WholesaleData[[#This Row],[Liquor Type]],Table1[#All],2,0)</f>
        <v>30985.090575266226</v>
      </c>
    </row>
    <row r="127" spans="1:6" hidden="1" x14ac:dyDescent="0.25">
      <c r="A127" t="s">
        <v>10</v>
      </c>
      <c r="B127">
        <v>21110</v>
      </c>
      <c r="C127" t="s">
        <v>89</v>
      </c>
      <c r="D127" t="s">
        <v>105</v>
      </c>
      <c r="E127" s="5">
        <v>161686.796702261</v>
      </c>
      <c r="F127" s="5">
        <f>WholesaleData[[#This Row],[Liquor Volume (L)]]*VLOOKUP(WholesaleData[[#This Row],[Liquor Type]],Table1[#All],2,0)</f>
        <v>4349.374831290821</v>
      </c>
    </row>
    <row r="128" spans="1:6" hidden="1" x14ac:dyDescent="0.25">
      <c r="A128" t="s">
        <v>10</v>
      </c>
      <c r="B128">
        <v>21110</v>
      </c>
      <c r="C128" t="s">
        <v>90</v>
      </c>
      <c r="D128" t="s">
        <v>105</v>
      </c>
      <c r="E128" s="5">
        <v>25450.220372</v>
      </c>
      <c r="F128" s="5">
        <f>WholesaleData[[#This Row],[Liquor Volume (L)]]*VLOOKUP(WholesaleData[[#This Row],[Liquor Type]],Table1[#All],2,0)</f>
        <v>684.61092800680001</v>
      </c>
    </row>
    <row r="129" spans="1:6" hidden="1" x14ac:dyDescent="0.25">
      <c r="A129" t="s">
        <v>10</v>
      </c>
      <c r="B129">
        <v>21110</v>
      </c>
      <c r="C129" t="s">
        <v>91</v>
      </c>
      <c r="D129" t="s">
        <v>105</v>
      </c>
      <c r="E129" s="5">
        <v>133903.14546549501</v>
      </c>
      <c r="F129" s="5">
        <f>WholesaleData[[#This Row],[Liquor Volume (L)]]*VLOOKUP(WholesaleData[[#This Row],[Liquor Type]],Table1[#All],2,0)</f>
        <v>4659.8294621992263</v>
      </c>
    </row>
    <row r="130" spans="1:6" hidden="1" x14ac:dyDescent="0.25">
      <c r="A130" t="s">
        <v>10</v>
      </c>
      <c r="B130">
        <v>21110</v>
      </c>
      <c r="C130" t="s">
        <v>92</v>
      </c>
      <c r="D130" t="s">
        <v>105</v>
      </c>
      <c r="E130" s="5">
        <v>13342.3376546</v>
      </c>
      <c r="F130" s="5">
        <f>WholesaleData[[#This Row],[Liquor Volume (L)]]*VLOOKUP(WholesaleData[[#This Row],[Liquor Type]],Table1[#All],2,0)</f>
        <v>464.31335038007995</v>
      </c>
    </row>
    <row r="131" spans="1:6" hidden="1" x14ac:dyDescent="0.25">
      <c r="A131" t="s">
        <v>10</v>
      </c>
      <c r="B131">
        <v>21110</v>
      </c>
      <c r="C131" t="s">
        <v>93</v>
      </c>
      <c r="D131" t="s">
        <v>93</v>
      </c>
      <c r="E131" s="5">
        <v>307015.63435763802</v>
      </c>
      <c r="F131" s="5">
        <f>WholesaleData[[#This Row],[Liquor Volume (L)]]*VLOOKUP(WholesaleData[[#This Row],[Liquor Type]],Table1[#All],2,0)</f>
        <v>15350.781717881902</v>
      </c>
    </row>
    <row r="132" spans="1:6" hidden="1" x14ac:dyDescent="0.25">
      <c r="A132" t="s">
        <v>10</v>
      </c>
      <c r="B132">
        <v>21110</v>
      </c>
      <c r="C132" t="s">
        <v>94</v>
      </c>
      <c r="D132" t="s">
        <v>106</v>
      </c>
      <c r="E132" s="5">
        <v>34982.468284982999</v>
      </c>
      <c r="F132" s="5">
        <f>WholesaleData[[#This Row],[Liquor Volume (L)]]*VLOOKUP(WholesaleData[[#This Row],[Liquor Type]],Table1[#All],2,0)</f>
        <v>6261.8618230119564</v>
      </c>
    </row>
    <row r="133" spans="1:6" hidden="1" x14ac:dyDescent="0.25">
      <c r="A133" t="s">
        <v>10</v>
      </c>
      <c r="B133">
        <v>21110</v>
      </c>
      <c r="C133" t="s">
        <v>97</v>
      </c>
      <c r="D133" t="s">
        <v>106</v>
      </c>
      <c r="E133" s="5">
        <v>12236.010333999999</v>
      </c>
      <c r="F133" s="5">
        <f>WholesaleData[[#This Row],[Liquor Volume (L)]]*VLOOKUP(WholesaleData[[#This Row],[Liquor Type]],Table1[#All],2,0)</f>
        <v>2190.2458497859998</v>
      </c>
    </row>
    <row r="134" spans="1:6" hidden="1" x14ac:dyDescent="0.25">
      <c r="A134" t="s">
        <v>10</v>
      </c>
      <c r="B134">
        <v>21110</v>
      </c>
      <c r="C134" t="s">
        <v>98</v>
      </c>
      <c r="D134" t="s">
        <v>107</v>
      </c>
      <c r="E134" s="5">
        <v>859632.91369915218</v>
      </c>
      <c r="F134" s="5">
        <f>WholesaleData[[#This Row],[Liquor Volume (L)]]*VLOOKUP(WholesaleData[[#This Row],[Liquor Type]],Table1[#All],2,0)</f>
        <v>43067.608976327523</v>
      </c>
    </row>
    <row r="135" spans="1:6" hidden="1" x14ac:dyDescent="0.25">
      <c r="A135" t="s">
        <v>10</v>
      </c>
      <c r="B135">
        <v>21110</v>
      </c>
      <c r="C135" t="s">
        <v>99</v>
      </c>
      <c r="D135" t="s">
        <v>107</v>
      </c>
      <c r="E135" s="5">
        <v>417645.85496056103</v>
      </c>
      <c r="F135" s="5">
        <f>WholesaleData[[#This Row],[Liquor Volume (L)]]*VLOOKUP(WholesaleData[[#This Row],[Liquor Type]],Table1[#All],2,0)</f>
        <v>174158.32151855394</v>
      </c>
    </row>
    <row r="136" spans="1:6" hidden="1" x14ac:dyDescent="0.25">
      <c r="A136" t="s">
        <v>10</v>
      </c>
      <c r="B136">
        <v>21110</v>
      </c>
      <c r="C136" t="s">
        <v>100</v>
      </c>
      <c r="D136" t="s">
        <v>106</v>
      </c>
      <c r="E136" s="5">
        <v>2887493.4039919507</v>
      </c>
      <c r="F136" s="5">
        <f>WholesaleData[[#This Row],[Liquor Volume (L)]]*VLOOKUP(WholesaleData[[#This Row],[Liquor Type]],Table1[#All],2,0)</f>
        <v>355161.68869100994</v>
      </c>
    </row>
    <row r="137" spans="1:6" hidden="1" x14ac:dyDescent="0.25">
      <c r="A137" t="s">
        <v>10</v>
      </c>
      <c r="B137">
        <v>21110</v>
      </c>
      <c r="C137" t="s">
        <v>101</v>
      </c>
      <c r="D137" t="s">
        <v>106</v>
      </c>
      <c r="E137" s="5">
        <v>750</v>
      </c>
      <c r="F137" s="5">
        <f>WholesaleData[[#This Row],[Liquor Volume (L)]]*VLOOKUP(WholesaleData[[#This Row],[Liquor Type]],Table1[#All],2,0)</f>
        <v>92.25</v>
      </c>
    </row>
    <row r="138" spans="1:6" hidden="1" x14ac:dyDescent="0.25">
      <c r="A138" t="s">
        <v>10</v>
      </c>
      <c r="B138">
        <v>21110</v>
      </c>
      <c r="C138" t="s">
        <v>103</v>
      </c>
      <c r="D138" t="s">
        <v>106</v>
      </c>
      <c r="E138" s="5">
        <v>425534.58075550006</v>
      </c>
      <c r="F138" s="5">
        <f>WholesaleData[[#This Row],[Liquor Volume (L)]]*VLOOKUP(WholesaleData[[#This Row],[Liquor Type]],Table1[#All],2,0)</f>
        <v>52340.753432926504</v>
      </c>
    </row>
    <row r="139" spans="1:6" hidden="1" x14ac:dyDescent="0.25">
      <c r="A139" t="s">
        <v>11</v>
      </c>
      <c r="B139">
        <v>21180</v>
      </c>
      <c r="C139" t="s">
        <v>87</v>
      </c>
      <c r="D139" t="s">
        <v>105</v>
      </c>
      <c r="E139" s="5">
        <v>6888094.3934905715</v>
      </c>
      <c r="F139" s="5">
        <f>WholesaleData[[#This Row],[Liquor Volume (L)]]*VLOOKUP(WholesaleData[[#This Row],[Liquor Type]],Table1[#All],2,0)</f>
        <v>327873.29313015123</v>
      </c>
    </row>
    <row r="140" spans="1:6" hidden="1" x14ac:dyDescent="0.25">
      <c r="A140" t="s">
        <v>11</v>
      </c>
      <c r="B140">
        <v>21180</v>
      </c>
      <c r="C140" t="s">
        <v>88</v>
      </c>
      <c r="D140" t="s">
        <v>105</v>
      </c>
      <c r="E140" s="5">
        <v>597242.00334246014</v>
      </c>
      <c r="F140" s="5">
        <f>WholesaleData[[#This Row],[Liquor Volume (L)]]*VLOOKUP(WholesaleData[[#This Row],[Liquor Type]],Table1[#All],2,0)</f>
        <v>28428.719359101106</v>
      </c>
    </row>
    <row r="141" spans="1:6" hidden="1" x14ac:dyDescent="0.25">
      <c r="A141" t="s">
        <v>11</v>
      </c>
      <c r="B141">
        <v>21180</v>
      </c>
      <c r="C141" t="s">
        <v>89</v>
      </c>
      <c r="D141" t="s">
        <v>105</v>
      </c>
      <c r="E141" s="5">
        <v>185836.55325569602</v>
      </c>
      <c r="F141" s="5">
        <f>WholesaleData[[#This Row],[Liquor Volume (L)]]*VLOOKUP(WholesaleData[[#This Row],[Liquor Type]],Table1[#All],2,0)</f>
        <v>4999.0032825782228</v>
      </c>
    </row>
    <row r="142" spans="1:6" hidden="1" x14ac:dyDescent="0.25">
      <c r="A142" t="s">
        <v>11</v>
      </c>
      <c r="B142">
        <v>21180</v>
      </c>
      <c r="C142" t="s">
        <v>90</v>
      </c>
      <c r="D142" t="s">
        <v>105</v>
      </c>
      <c r="E142" s="5">
        <v>31749.177522499998</v>
      </c>
      <c r="F142" s="5">
        <f>WholesaleData[[#This Row],[Liquor Volume (L)]]*VLOOKUP(WholesaleData[[#This Row],[Liquor Type]],Table1[#All],2,0)</f>
        <v>854.05287535524997</v>
      </c>
    </row>
    <row r="143" spans="1:6" hidden="1" x14ac:dyDescent="0.25">
      <c r="A143" t="s">
        <v>11</v>
      </c>
      <c r="B143">
        <v>21180</v>
      </c>
      <c r="C143" t="s">
        <v>91</v>
      </c>
      <c r="D143" t="s">
        <v>105</v>
      </c>
      <c r="E143" s="5">
        <v>302993.78713631997</v>
      </c>
      <c r="F143" s="5">
        <f>WholesaleData[[#This Row],[Liquor Volume (L)]]*VLOOKUP(WholesaleData[[#This Row],[Liquor Type]],Table1[#All],2,0)</f>
        <v>10544.183792343934</v>
      </c>
    </row>
    <row r="144" spans="1:6" hidden="1" x14ac:dyDescent="0.25">
      <c r="A144" t="s">
        <v>11</v>
      </c>
      <c r="B144">
        <v>21180</v>
      </c>
      <c r="C144" t="s">
        <v>92</v>
      </c>
      <c r="D144" t="s">
        <v>105</v>
      </c>
      <c r="E144" s="5">
        <v>10424.468645450001</v>
      </c>
      <c r="F144" s="5">
        <f>WholesaleData[[#This Row],[Liquor Volume (L)]]*VLOOKUP(WholesaleData[[#This Row],[Liquor Type]],Table1[#All],2,0)</f>
        <v>362.77150886165998</v>
      </c>
    </row>
    <row r="145" spans="1:6" hidden="1" x14ac:dyDescent="0.25">
      <c r="A145" t="s">
        <v>11</v>
      </c>
      <c r="B145">
        <v>21180</v>
      </c>
      <c r="C145" t="s">
        <v>93</v>
      </c>
      <c r="D145" t="s">
        <v>93</v>
      </c>
      <c r="E145" s="5">
        <v>213212.32873502802</v>
      </c>
      <c r="F145" s="5">
        <f>WholesaleData[[#This Row],[Liquor Volume (L)]]*VLOOKUP(WholesaleData[[#This Row],[Liquor Type]],Table1[#All],2,0)</f>
        <v>10660.616436751401</v>
      </c>
    </row>
    <row r="146" spans="1:6" hidden="1" x14ac:dyDescent="0.25">
      <c r="A146" t="s">
        <v>11</v>
      </c>
      <c r="B146">
        <v>21180</v>
      </c>
      <c r="C146" t="s">
        <v>94</v>
      </c>
      <c r="D146" t="s">
        <v>106</v>
      </c>
      <c r="E146" s="5">
        <v>27535.751400330002</v>
      </c>
      <c r="F146" s="5">
        <f>WholesaleData[[#This Row],[Liquor Volume (L)]]*VLOOKUP(WholesaleData[[#This Row],[Liquor Type]],Table1[#All],2,0)</f>
        <v>4928.8995006590703</v>
      </c>
    </row>
    <row r="147" spans="1:6" hidden="1" x14ac:dyDescent="0.25">
      <c r="A147" t="s">
        <v>11</v>
      </c>
      <c r="B147">
        <v>21180</v>
      </c>
      <c r="C147" t="s">
        <v>97</v>
      </c>
      <c r="D147" t="s">
        <v>106</v>
      </c>
      <c r="E147" s="5">
        <v>13865.8693052</v>
      </c>
      <c r="F147" s="5">
        <f>WholesaleData[[#This Row],[Liquor Volume (L)]]*VLOOKUP(WholesaleData[[#This Row],[Liquor Type]],Table1[#All],2,0)</f>
        <v>2481.9906056308</v>
      </c>
    </row>
    <row r="148" spans="1:6" hidden="1" x14ac:dyDescent="0.25">
      <c r="A148" t="s">
        <v>11</v>
      </c>
      <c r="B148">
        <v>21180</v>
      </c>
      <c r="C148" t="s">
        <v>98</v>
      </c>
      <c r="D148" t="s">
        <v>107</v>
      </c>
      <c r="E148" s="5">
        <v>940690.73705623404</v>
      </c>
      <c r="F148" s="5">
        <f>WholesaleData[[#This Row],[Liquor Volume (L)]]*VLOOKUP(WholesaleData[[#This Row],[Liquor Type]],Table1[#All],2,0)</f>
        <v>47128.605926517324</v>
      </c>
    </row>
    <row r="149" spans="1:6" hidden="1" x14ac:dyDescent="0.25">
      <c r="A149" t="s">
        <v>11</v>
      </c>
      <c r="B149">
        <v>21180</v>
      </c>
      <c r="C149" t="s">
        <v>99</v>
      </c>
      <c r="D149" t="s">
        <v>107</v>
      </c>
      <c r="E149" s="5">
        <v>481255.95283983904</v>
      </c>
      <c r="F149" s="5">
        <f>WholesaleData[[#This Row],[Liquor Volume (L)]]*VLOOKUP(WholesaleData[[#This Row],[Liquor Type]],Table1[#All],2,0)</f>
        <v>200683.73233421287</v>
      </c>
    </row>
    <row r="150" spans="1:6" hidden="1" x14ac:dyDescent="0.25">
      <c r="A150" t="s">
        <v>11</v>
      </c>
      <c r="B150">
        <v>21180</v>
      </c>
      <c r="C150" t="s">
        <v>100</v>
      </c>
      <c r="D150" t="s">
        <v>106</v>
      </c>
      <c r="E150" s="5">
        <v>2469463.0343298395</v>
      </c>
      <c r="F150" s="5">
        <f>WholesaleData[[#This Row],[Liquor Volume (L)]]*VLOOKUP(WholesaleData[[#This Row],[Liquor Type]],Table1[#All],2,0)</f>
        <v>303743.95322257024</v>
      </c>
    </row>
    <row r="151" spans="1:6" hidden="1" x14ac:dyDescent="0.25">
      <c r="A151" t="s">
        <v>11</v>
      </c>
      <c r="B151">
        <v>21180</v>
      </c>
      <c r="C151" t="s">
        <v>101</v>
      </c>
      <c r="D151" t="s">
        <v>106</v>
      </c>
      <c r="E151" s="5">
        <v>1200</v>
      </c>
      <c r="F151" s="5">
        <f>WholesaleData[[#This Row],[Liquor Volume (L)]]*VLOOKUP(WholesaleData[[#This Row],[Liquor Type]],Table1[#All],2,0)</f>
        <v>147.6</v>
      </c>
    </row>
    <row r="152" spans="1:6" hidden="1" x14ac:dyDescent="0.25">
      <c r="A152" t="s">
        <v>11</v>
      </c>
      <c r="B152">
        <v>21180</v>
      </c>
      <c r="C152" t="s">
        <v>103</v>
      </c>
      <c r="D152" t="s">
        <v>106</v>
      </c>
      <c r="E152" s="5">
        <v>502408.36371365999</v>
      </c>
      <c r="F152" s="5">
        <f>WholesaleData[[#This Row],[Liquor Volume (L)]]*VLOOKUP(WholesaleData[[#This Row],[Liquor Type]],Table1[#All],2,0)</f>
        <v>61796.228736780176</v>
      </c>
    </row>
    <row r="153" spans="1:6" hidden="1" x14ac:dyDescent="0.25">
      <c r="A153" t="s">
        <v>12</v>
      </c>
      <c r="B153">
        <v>21270</v>
      </c>
      <c r="C153" t="s">
        <v>87</v>
      </c>
      <c r="D153" t="s">
        <v>105</v>
      </c>
      <c r="E153" s="5">
        <v>290352.71812963206</v>
      </c>
      <c r="F153" s="5">
        <f>WholesaleData[[#This Row],[Liquor Volume (L)]]*VLOOKUP(WholesaleData[[#This Row],[Liquor Type]],Table1[#All],2,0)</f>
        <v>13820.789382970488</v>
      </c>
    </row>
    <row r="154" spans="1:6" hidden="1" x14ac:dyDescent="0.25">
      <c r="A154" t="s">
        <v>12</v>
      </c>
      <c r="B154">
        <v>21270</v>
      </c>
      <c r="C154" t="s">
        <v>88</v>
      </c>
      <c r="D154" t="s">
        <v>105</v>
      </c>
      <c r="E154" s="5">
        <v>79435.773282950002</v>
      </c>
      <c r="F154" s="5">
        <f>WholesaleData[[#This Row],[Liquor Volume (L)]]*VLOOKUP(WholesaleData[[#This Row],[Liquor Type]],Table1[#All],2,0)</f>
        <v>3781.1428082684201</v>
      </c>
    </row>
    <row r="155" spans="1:6" hidden="1" x14ac:dyDescent="0.25">
      <c r="A155" t="s">
        <v>12</v>
      </c>
      <c r="B155">
        <v>21270</v>
      </c>
      <c r="C155" t="s">
        <v>89</v>
      </c>
      <c r="D155" t="s">
        <v>105</v>
      </c>
      <c r="E155" s="5">
        <v>33879.285047290003</v>
      </c>
      <c r="F155" s="5">
        <f>WholesaleData[[#This Row],[Liquor Volume (L)]]*VLOOKUP(WholesaleData[[#This Row],[Liquor Type]],Table1[#All],2,0)</f>
        <v>911.35276777210106</v>
      </c>
    </row>
    <row r="156" spans="1:6" hidden="1" x14ac:dyDescent="0.25">
      <c r="A156" t="s">
        <v>12</v>
      </c>
      <c r="B156">
        <v>21270</v>
      </c>
      <c r="C156" t="s">
        <v>90</v>
      </c>
      <c r="D156" t="s">
        <v>105</v>
      </c>
      <c r="E156" s="5">
        <v>6326.8223237999991</v>
      </c>
      <c r="F156" s="5">
        <f>WholesaleData[[#This Row],[Liquor Volume (L)]]*VLOOKUP(WholesaleData[[#This Row],[Liquor Type]],Table1[#All],2,0)</f>
        <v>170.19152051021999</v>
      </c>
    </row>
    <row r="157" spans="1:6" hidden="1" x14ac:dyDescent="0.25">
      <c r="A157" t="s">
        <v>12</v>
      </c>
      <c r="B157">
        <v>21270</v>
      </c>
      <c r="C157" t="s">
        <v>91</v>
      </c>
      <c r="D157" t="s">
        <v>105</v>
      </c>
      <c r="E157" s="5">
        <v>140904.37312516599</v>
      </c>
      <c r="F157" s="5">
        <f>WholesaleData[[#This Row],[Liquor Volume (L)]]*VLOOKUP(WholesaleData[[#This Row],[Liquor Type]],Table1[#All],2,0)</f>
        <v>4903.4721847557757</v>
      </c>
    </row>
    <row r="158" spans="1:6" hidden="1" x14ac:dyDescent="0.25">
      <c r="A158" t="s">
        <v>12</v>
      </c>
      <c r="B158">
        <v>21270</v>
      </c>
      <c r="C158" t="s">
        <v>92</v>
      </c>
      <c r="D158" t="s">
        <v>105</v>
      </c>
      <c r="E158" s="5">
        <v>33605.058450249991</v>
      </c>
      <c r="F158" s="5">
        <f>WholesaleData[[#This Row],[Liquor Volume (L)]]*VLOOKUP(WholesaleData[[#This Row],[Liquor Type]],Table1[#All],2,0)</f>
        <v>1169.4560340686996</v>
      </c>
    </row>
    <row r="159" spans="1:6" hidden="1" x14ac:dyDescent="0.25">
      <c r="A159" t="s">
        <v>12</v>
      </c>
      <c r="B159">
        <v>21270</v>
      </c>
      <c r="C159" t="s">
        <v>93</v>
      </c>
      <c r="D159" t="s">
        <v>93</v>
      </c>
      <c r="E159" s="5">
        <v>15072.256316386998</v>
      </c>
      <c r="F159" s="5">
        <f>WholesaleData[[#This Row],[Liquor Volume (L)]]*VLOOKUP(WholesaleData[[#This Row],[Liquor Type]],Table1[#All],2,0)</f>
        <v>753.61281581934998</v>
      </c>
    </row>
    <row r="160" spans="1:6" hidden="1" x14ac:dyDescent="0.25">
      <c r="A160" t="s">
        <v>12</v>
      </c>
      <c r="B160">
        <v>21270</v>
      </c>
      <c r="C160" t="s">
        <v>94</v>
      </c>
      <c r="D160" t="s">
        <v>106</v>
      </c>
      <c r="E160" s="5">
        <v>3025.0799245600001</v>
      </c>
      <c r="F160" s="5">
        <f>WholesaleData[[#This Row],[Liquor Volume (L)]]*VLOOKUP(WholesaleData[[#This Row],[Liquor Type]],Table1[#All],2,0)</f>
        <v>541.48930649624003</v>
      </c>
    </row>
    <row r="161" spans="1:6" hidden="1" x14ac:dyDescent="0.25">
      <c r="A161" t="s">
        <v>12</v>
      </c>
      <c r="B161">
        <v>21270</v>
      </c>
      <c r="C161" t="s">
        <v>97</v>
      </c>
      <c r="D161" t="s">
        <v>106</v>
      </c>
      <c r="E161" s="5">
        <v>96.763494000000009</v>
      </c>
      <c r="F161" s="5">
        <f>WholesaleData[[#This Row],[Liquor Volume (L)]]*VLOOKUP(WholesaleData[[#This Row],[Liquor Type]],Table1[#All],2,0)</f>
        <v>17.320665426000001</v>
      </c>
    </row>
    <row r="162" spans="1:6" hidden="1" x14ac:dyDescent="0.25">
      <c r="A162" t="s">
        <v>12</v>
      </c>
      <c r="B162">
        <v>21270</v>
      </c>
      <c r="C162" t="s">
        <v>98</v>
      </c>
      <c r="D162" t="s">
        <v>107</v>
      </c>
      <c r="E162" s="5">
        <v>62717.589817879998</v>
      </c>
      <c r="F162" s="5">
        <f>WholesaleData[[#This Row],[Liquor Volume (L)]]*VLOOKUP(WholesaleData[[#This Row],[Liquor Type]],Table1[#All],2,0)</f>
        <v>3142.1512498757879</v>
      </c>
    </row>
    <row r="163" spans="1:6" hidden="1" x14ac:dyDescent="0.25">
      <c r="A163" t="s">
        <v>12</v>
      </c>
      <c r="B163">
        <v>21270</v>
      </c>
      <c r="C163" t="s">
        <v>99</v>
      </c>
      <c r="D163" t="s">
        <v>107</v>
      </c>
      <c r="E163" s="5">
        <v>6980.2818448399994</v>
      </c>
      <c r="F163" s="5">
        <f>WholesaleData[[#This Row],[Liquor Volume (L)]]*VLOOKUP(WholesaleData[[#This Row],[Liquor Type]],Table1[#All],2,0)</f>
        <v>2910.7775292982797</v>
      </c>
    </row>
    <row r="164" spans="1:6" hidden="1" x14ac:dyDescent="0.25">
      <c r="A164" t="s">
        <v>12</v>
      </c>
      <c r="B164">
        <v>21270</v>
      </c>
      <c r="C164" t="s">
        <v>100</v>
      </c>
      <c r="D164" t="s">
        <v>106</v>
      </c>
      <c r="E164" s="5">
        <v>24069.952348460003</v>
      </c>
      <c r="F164" s="5">
        <f>WholesaleData[[#This Row],[Liquor Volume (L)]]*VLOOKUP(WholesaleData[[#This Row],[Liquor Type]],Table1[#All],2,0)</f>
        <v>2960.6041388605804</v>
      </c>
    </row>
    <row r="165" spans="1:6" hidden="1" x14ac:dyDescent="0.25">
      <c r="A165" t="s">
        <v>12</v>
      </c>
      <c r="B165">
        <v>21270</v>
      </c>
      <c r="C165" t="s">
        <v>101</v>
      </c>
      <c r="D165" t="s">
        <v>106</v>
      </c>
      <c r="E165" s="5">
        <v>51.9467</v>
      </c>
      <c r="F165" s="5">
        <f>WholesaleData[[#This Row],[Liquor Volume (L)]]*VLOOKUP(WholesaleData[[#This Row],[Liquor Type]],Table1[#All],2,0)</f>
        <v>6.3894440999999995</v>
      </c>
    </row>
    <row r="166" spans="1:6" hidden="1" x14ac:dyDescent="0.25">
      <c r="A166" t="s">
        <v>12</v>
      </c>
      <c r="B166">
        <v>21270</v>
      </c>
      <c r="C166" t="s">
        <v>103</v>
      </c>
      <c r="D166" t="s">
        <v>106</v>
      </c>
      <c r="E166" s="5">
        <v>17095.011903099999</v>
      </c>
      <c r="F166" s="5">
        <f>WholesaleData[[#This Row],[Liquor Volume (L)]]*VLOOKUP(WholesaleData[[#This Row],[Liquor Type]],Table1[#All],2,0)</f>
        <v>2102.6864640813001</v>
      </c>
    </row>
    <row r="167" spans="1:6" hidden="1" x14ac:dyDescent="0.25">
      <c r="A167" t="s">
        <v>13</v>
      </c>
      <c r="B167">
        <v>21370</v>
      </c>
      <c r="C167" t="s">
        <v>87</v>
      </c>
      <c r="D167" t="s">
        <v>105</v>
      </c>
      <c r="E167" s="5">
        <v>2898231.7275285772</v>
      </c>
      <c r="F167" s="5">
        <f>WholesaleData[[#This Row],[Liquor Volume (L)]]*VLOOKUP(WholesaleData[[#This Row],[Liquor Type]],Table1[#All],2,0)</f>
        <v>137955.8302303603</v>
      </c>
    </row>
    <row r="168" spans="1:6" hidden="1" x14ac:dyDescent="0.25">
      <c r="A168" t="s">
        <v>13</v>
      </c>
      <c r="B168">
        <v>21370</v>
      </c>
      <c r="C168" t="s">
        <v>88</v>
      </c>
      <c r="D168" t="s">
        <v>105</v>
      </c>
      <c r="E168" s="5">
        <v>410188.52423455002</v>
      </c>
      <c r="F168" s="5">
        <f>WholesaleData[[#This Row],[Liquor Volume (L)]]*VLOOKUP(WholesaleData[[#This Row],[Liquor Type]],Table1[#All],2,0)</f>
        <v>19524.973753564584</v>
      </c>
    </row>
    <row r="169" spans="1:6" hidden="1" x14ac:dyDescent="0.25">
      <c r="A169" t="s">
        <v>13</v>
      </c>
      <c r="B169">
        <v>21370</v>
      </c>
      <c r="C169" t="s">
        <v>89</v>
      </c>
      <c r="D169" t="s">
        <v>105</v>
      </c>
      <c r="E169" s="5">
        <v>193614.33396708296</v>
      </c>
      <c r="F169" s="5">
        <f>WholesaleData[[#This Row],[Liquor Volume (L)]]*VLOOKUP(WholesaleData[[#This Row],[Liquor Type]],Table1[#All],2,0)</f>
        <v>5208.2255837145312</v>
      </c>
    </row>
    <row r="170" spans="1:6" hidden="1" x14ac:dyDescent="0.25">
      <c r="A170" t="s">
        <v>13</v>
      </c>
      <c r="B170">
        <v>21370</v>
      </c>
      <c r="C170" t="s">
        <v>90</v>
      </c>
      <c r="D170" t="s">
        <v>105</v>
      </c>
      <c r="E170" s="5">
        <v>22564.991029199999</v>
      </c>
      <c r="F170" s="5">
        <f>WholesaleData[[#This Row],[Liquor Volume (L)]]*VLOOKUP(WholesaleData[[#This Row],[Liquor Type]],Table1[#All],2,0)</f>
        <v>606.99825868547998</v>
      </c>
    </row>
    <row r="171" spans="1:6" hidden="1" x14ac:dyDescent="0.25">
      <c r="A171" t="s">
        <v>13</v>
      </c>
      <c r="B171">
        <v>21370</v>
      </c>
      <c r="C171" t="s">
        <v>91</v>
      </c>
      <c r="D171" t="s">
        <v>105</v>
      </c>
      <c r="E171" s="5">
        <v>1098793.2154985939</v>
      </c>
      <c r="F171" s="5">
        <f>WholesaleData[[#This Row],[Liquor Volume (L)]]*VLOOKUP(WholesaleData[[#This Row],[Liquor Type]],Table1[#All],2,0)</f>
        <v>38238.003899351061</v>
      </c>
    </row>
    <row r="172" spans="1:6" hidden="1" x14ac:dyDescent="0.25">
      <c r="A172" t="s">
        <v>13</v>
      </c>
      <c r="B172">
        <v>21370</v>
      </c>
      <c r="C172" t="s">
        <v>92</v>
      </c>
      <c r="D172" t="s">
        <v>105</v>
      </c>
      <c r="E172" s="5">
        <v>89209.396741300021</v>
      </c>
      <c r="F172" s="5">
        <f>WholesaleData[[#This Row],[Liquor Volume (L)]]*VLOOKUP(WholesaleData[[#This Row],[Liquor Type]],Table1[#All],2,0)</f>
        <v>3104.4870065972405</v>
      </c>
    </row>
    <row r="173" spans="1:6" hidden="1" x14ac:dyDescent="0.25">
      <c r="A173" t="s">
        <v>13</v>
      </c>
      <c r="B173">
        <v>21370</v>
      </c>
      <c r="C173" t="s">
        <v>93</v>
      </c>
      <c r="D173" t="s">
        <v>93</v>
      </c>
      <c r="E173" s="5">
        <v>164341.06111546297</v>
      </c>
      <c r="F173" s="5">
        <f>WholesaleData[[#This Row],[Liquor Volume (L)]]*VLOOKUP(WholesaleData[[#This Row],[Liquor Type]],Table1[#All],2,0)</f>
        <v>8217.053055773149</v>
      </c>
    </row>
    <row r="174" spans="1:6" hidden="1" x14ac:dyDescent="0.25">
      <c r="A174" t="s">
        <v>13</v>
      </c>
      <c r="B174">
        <v>21370</v>
      </c>
      <c r="C174" t="s">
        <v>94</v>
      </c>
      <c r="D174" t="s">
        <v>106</v>
      </c>
      <c r="E174" s="5">
        <v>24732.024859794998</v>
      </c>
      <c r="F174" s="5">
        <f>WholesaleData[[#This Row],[Liquor Volume (L)]]*VLOOKUP(WholesaleData[[#This Row],[Liquor Type]],Table1[#All],2,0)</f>
        <v>4427.032449903304</v>
      </c>
    </row>
    <row r="175" spans="1:6" hidden="1" x14ac:dyDescent="0.25">
      <c r="A175" t="s">
        <v>13</v>
      </c>
      <c r="B175">
        <v>21370</v>
      </c>
      <c r="C175" t="s">
        <v>95</v>
      </c>
      <c r="D175" t="s">
        <v>106</v>
      </c>
      <c r="E175" s="5">
        <v>1.2220605</v>
      </c>
      <c r="F175" s="5">
        <f>WholesaleData[[#This Row],[Liquor Volume (L)]]*VLOOKUP(WholesaleData[[#This Row],[Liquor Type]],Table1[#All],2,0)</f>
        <v>0.21874882949999999</v>
      </c>
    </row>
    <row r="176" spans="1:6" hidden="1" x14ac:dyDescent="0.25">
      <c r="A176" t="s">
        <v>13</v>
      </c>
      <c r="B176">
        <v>21370</v>
      </c>
      <c r="C176" t="s">
        <v>96</v>
      </c>
      <c r="D176" t="s">
        <v>106</v>
      </c>
      <c r="E176" s="5">
        <v>7.0783328000000001</v>
      </c>
      <c r="F176" s="5">
        <f>WholesaleData[[#This Row],[Liquor Volume (L)]]*VLOOKUP(WholesaleData[[#This Row],[Liquor Type]],Table1[#All],2,0)</f>
        <v>1.2670215711999999</v>
      </c>
    </row>
    <row r="177" spans="1:6" hidden="1" x14ac:dyDescent="0.25">
      <c r="A177" t="s">
        <v>13</v>
      </c>
      <c r="B177">
        <v>21370</v>
      </c>
      <c r="C177" t="s">
        <v>97</v>
      </c>
      <c r="D177" t="s">
        <v>106</v>
      </c>
      <c r="E177" s="5">
        <v>17766.4403289</v>
      </c>
      <c r="F177" s="5">
        <f>WholesaleData[[#This Row],[Liquor Volume (L)]]*VLOOKUP(WholesaleData[[#This Row],[Liquor Type]],Table1[#All],2,0)</f>
        <v>3180.1928188730999</v>
      </c>
    </row>
    <row r="178" spans="1:6" hidden="1" x14ac:dyDescent="0.25">
      <c r="A178" t="s">
        <v>13</v>
      </c>
      <c r="B178">
        <v>21370</v>
      </c>
      <c r="C178" t="s">
        <v>98</v>
      </c>
      <c r="D178" t="s">
        <v>107</v>
      </c>
      <c r="E178" s="5">
        <v>803243.18477268098</v>
      </c>
      <c r="F178" s="5">
        <f>WholesaleData[[#This Row],[Liquor Volume (L)]]*VLOOKUP(WholesaleData[[#This Row],[Liquor Type]],Table1[#All],2,0)</f>
        <v>40242.483557111314</v>
      </c>
    </row>
    <row r="179" spans="1:6" hidden="1" x14ac:dyDescent="0.25">
      <c r="A179" t="s">
        <v>13</v>
      </c>
      <c r="B179">
        <v>21370</v>
      </c>
      <c r="C179" t="s">
        <v>99</v>
      </c>
      <c r="D179" t="s">
        <v>107</v>
      </c>
      <c r="E179" s="5">
        <v>133148.879493485</v>
      </c>
      <c r="F179" s="5">
        <f>WholesaleData[[#This Row],[Liquor Volume (L)]]*VLOOKUP(WholesaleData[[#This Row],[Liquor Type]],Table1[#All],2,0)</f>
        <v>55523.082748783243</v>
      </c>
    </row>
    <row r="180" spans="1:6" hidden="1" x14ac:dyDescent="0.25">
      <c r="A180" t="s">
        <v>13</v>
      </c>
      <c r="B180">
        <v>21370</v>
      </c>
      <c r="C180" t="s">
        <v>100</v>
      </c>
      <c r="D180" t="s">
        <v>106</v>
      </c>
      <c r="E180" s="5">
        <v>568943.20718315104</v>
      </c>
      <c r="F180" s="5">
        <f>WholesaleData[[#This Row],[Liquor Volume (L)]]*VLOOKUP(WholesaleData[[#This Row],[Liquor Type]],Table1[#All],2,0)</f>
        <v>69980.014483527571</v>
      </c>
    </row>
    <row r="181" spans="1:6" hidden="1" x14ac:dyDescent="0.25">
      <c r="A181" t="s">
        <v>13</v>
      </c>
      <c r="B181">
        <v>21370</v>
      </c>
      <c r="C181" t="s">
        <v>101</v>
      </c>
      <c r="D181" t="s">
        <v>106</v>
      </c>
      <c r="E181" s="5">
        <v>1818.4974056000001</v>
      </c>
      <c r="F181" s="5">
        <f>WholesaleData[[#This Row],[Liquor Volume (L)]]*VLOOKUP(WholesaleData[[#This Row],[Liquor Type]],Table1[#All],2,0)</f>
        <v>223.67518088880001</v>
      </c>
    </row>
    <row r="182" spans="1:6" hidden="1" x14ac:dyDescent="0.25">
      <c r="A182" t="s">
        <v>13</v>
      </c>
      <c r="B182">
        <v>21370</v>
      </c>
      <c r="C182" t="s">
        <v>102</v>
      </c>
      <c r="D182" t="s">
        <v>106</v>
      </c>
      <c r="E182" s="5">
        <v>161071.5744972</v>
      </c>
      <c r="F182" s="5">
        <f>WholesaleData[[#This Row],[Liquor Volume (L)]]*VLOOKUP(WholesaleData[[#This Row],[Liquor Type]],Table1[#All],2,0)</f>
        <v>19811.803663155599</v>
      </c>
    </row>
    <row r="183" spans="1:6" hidden="1" x14ac:dyDescent="0.25">
      <c r="A183" t="s">
        <v>13</v>
      </c>
      <c r="B183">
        <v>21370</v>
      </c>
      <c r="C183" t="s">
        <v>103</v>
      </c>
      <c r="D183" t="s">
        <v>106</v>
      </c>
      <c r="E183" s="5">
        <v>229315.22093749998</v>
      </c>
      <c r="F183" s="5">
        <f>WholesaleData[[#This Row],[Liquor Volume (L)]]*VLOOKUP(WholesaleData[[#This Row],[Liquor Type]],Table1[#All],2,0)</f>
        <v>28205.772175312497</v>
      </c>
    </row>
    <row r="184" spans="1:6" hidden="1" x14ac:dyDescent="0.25">
      <c r="A184" t="s">
        <v>14</v>
      </c>
      <c r="B184">
        <v>21450</v>
      </c>
      <c r="C184" t="s">
        <v>87</v>
      </c>
      <c r="D184" t="s">
        <v>105</v>
      </c>
      <c r="E184" s="5">
        <v>3551255.4180085999</v>
      </c>
      <c r="F184" s="5">
        <f>WholesaleData[[#This Row],[Liquor Volume (L)]]*VLOOKUP(WholesaleData[[#This Row],[Liquor Type]],Table1[#All],2,0)</f>
        <v>169039.75789720938</v>
      </c>
    </row>
    <row r="185" spans="1:6" hidden="1" x14ac:dyDescent="0.25">
      <c r="A185" t="s">
        <v>14</v>
      </c>
      <c r="B185">
        <v>21450</v>
      </c>
      <c r="C185" t="s">
        <v>88</v>
      </c>
      <c r="D185" t="s">
        <v>105</v>
      </c>
      <c r="E185" s="5">
        <v>371463.30313475203</v>
      </c>
      <c r="F185" s="5">
        <f>WholesaleData[[#This Row],[Liquor Volume (L)]]*VLOOKUP(WholesaleData[[#This Row],[Liquor Type]],Table1[#All],2,0)</f>
        <v>17681.653229214196</v>
      </c>
    </row>
    <row r="186" spans="1:6" hidden="1" x14ac:dyDescent="0.25">
      <c r="A186" t="s">
        <v>14</v>
      </c>
      <c r="B186">
        <v>21450</v>
      </c>
      <c r="C186" t="s">
        <v>89</v>
      </c>
      <c r="D186" t="s">
        <v>105</v>
      </c>
      <c r="E186" s="5">
        <v>193017.06528235</v>
      </c>
      <c r="F186" s="5">
        <f>WholesaleData[[#This Row],[Liquor Volume (L)]]*VLOOKUP(WholesaleData[[#This Row],[Liquor Type]],Table1[#All],2,0)</f>
        <v>5192.1590560952154</v>
      </c>
    </row>
    <row r="187" spans="1:6" hidden="1" x14ac:dyDescent="0.25">
      <c r="A187" t="s">
        <v>14</v>
      </c>
      <c r="B187">
        <v>21450</v>
      </c>
      <c r="C187" t="s">
        <v>90</v>
      </c>
      <c r="D187" t="s">
        <v>105</v>
      </c>
      <c r="E187" s="5">
        <v>42305.705768600004</v>
      </c>
      <c r="F187" s="5">
        <f>WholesaleData[[#This Row],[Liquor Volume (L)]]*VLOOKUP(WholesaleData[[#This Row],[Liquor Type]],Table1[#All],2,0)</f>
        <v>1138.0234851753401</v>
      </c>
    </row>
    <row r="188" spans="1:6" hidden="1" x14ac:dyDescent="0.25">
      <c r="A188" t="s">
        <v>14</v>
      </c>
      <c r="B188">
        <v>21450</v>
      </c>
      <c r="C188" t="s">
        <v>91</v>
      </c>
      <c r="D188" t="s">
        <v>105</v>
      </c>
      <c r="E188" s="5">
        <v>464410.43458059791</v>
      </c>
      <c r="F188" s="5">
        <f>WholesaleData[[#This Row],[Liquor Volume (L)]]*VLOOKUP(WholesaleData[[#This Row],[Liquor Type]],Table1[#All],2,0)</f>
        <v>16161.483123404807</v>
      </c>
    </row>
    <row r="189" spans="1:6" hidden="1" x14ac:dyDescent="0.25">
      <c r="A189" t="s">
        <v>14</v>
      </c>
      <c r="B189">
        <v>21450</v>
      </c>
      <c r="C189" t="s">
        <v>92</v>
      </c>
      <c r="D189" t="s">
        <v>105</v>
      </c>
      <c r="E189" s="5">
        <v>6242.9785843499994</v>
      </c>
      <c r="F189" s="5">
        <f>WholesaleData[[#This Row],[Liquor Volume (L)]]*VLOOKUP(WholesaleData[[#This Row],[Liquor Type]],Table1[#All],2,0)</f>
        <v>217.25565473537998</v>
      </c>
    </row>
    <row r="190" spans="1:6" hidden="1" x14ac:dyDescent="0.25">
      <c r="A190" t="s">
        <v>14</v>
      </c>
      <c r="B190">
        <v>21450</v>
      </c>
      <c r="C190" t="s">
        <v>93</v>
      </c>
      <c r="D190" t="s">
        <v>93</v>
      </c>
      <c r="E190" s="5">
        <v>272212.90075263294</v>
      </c>
      <c r="F190" s="5">
        <f>WholesaleData[[#This Row],[Liquor Volume (L)]]*VLOOKUP(WholesaleData[[#This Row],[Liquor Type]],Table1[#All],2,0)</f>
        <v>13610.645037631648</v>
      </c>
    </row>
    <row r="191" spans="1:6" hidden="1" x14ac:dyDescent="0.25">
      <c r="A191" t="s">
        <v>14</v>
      </c>
      <c r="B191">
        <v>21450</v>
      </c>
      <c r="C191" t="s">
        <v>94</v>
      </c>
      <c r="D191" t="s">
        <v>106</v>
      </c>
      <c r="E191" s="5">
        <v>20409.732568179999</v>
      </c>
      <c r="F191" s="5">
        <f>WholesaleData[[#This Row],[Liquor Volume (L)]]*VLOOKUP(WholesaleData[[#This Row],[Liquor Type]],Table1[#All],2,0)</f>
        <v>3653.3421297042196</v>
      </c>
    </row>
    <row r="192" spans="1:6" hidden="1" x14ac:dyDescent="0.25">
      <c r="A192" t="s">
        <v>14</v>
      </c>
      <c r="B192">
        <v>21450</v>
      </c>
      <c r="C192" t="s">
        <v>95</v>
      </c>
      <c r="D192" t="s">
        <v>106</v>
      </c>
      <c r="E192" s="5">
        <v>439.32917600000002</v>
      </c>
      <c r="F192" s="5">
        <f>WholesaleData[[#This Row],[Liquor Volume (L)]]*VLOOKUP(WholesaleData[[#This Row],[Liquor Type]],Table1[#All],2,0)</f>
        <v>78.639922503999998</v>
      </c>
    </row>
    <row r="193" spans="1:6" hidden="1" x14ac:dyDescent="0.25">
      <c r="A193" t="s">
        <v>14</v>
      </c>
      <c r="B193">
        <v>21450</v>
      </c>
      <c r="C193" t="s">
        <v>96</v>
      </c>
      <c r="D193" t="s">
        <v>106</v>
      </c>
      <c r="E193" s="5">
        <v>1100</v>
      </c>
      <c r="F193" s="5">
        <f>WholesaleData[[#This Row],[Liquor Volume (L)]]*VLOOKUP(WholesaleData[[#This Row],[Liquor Type]],Table1[#All],2,0)</f>
        <v>196.9</v>
      </c>
    </row>
    <row r="194" spans="1:6" hidden="1" x14ac:dyDescent="0.25">
      <c r="A194" t="s">
        <v>14</v>
      </c>
      <c r="B194">
        <v>21450</v>
      </c>
      <c r="C194" t="s">
        <v>97</v>
      </c>
      <c r="D194" t="s">
        <v>106</v>
      </c>
      <c r="E194" s="5">
        <v>18361.817126399998</v>
      </c>
      <c r="F194" s="5">
        <f>WholesaleData[[#This Row],[Liquor Volume (L)]]*VLOOKUP(WholesaleData[[#This Row],[Liquor Type]],Table1[#All],2,0)</f>
        <v>3286.7652656255996</v>
      </c>
    </row>
    <row r="195" spans="1:6" hidden="1" x14ac:dyDescent="0.25">
      <c r="A195" t="s">
        <v>14</v>
      </c>
      <c r="B195">
        <v>21450</v>
      </c>
      <c r="C195" t="s">
        <v>98</v>
      </c>
      <c r="D195" t="s">
        <v>107</v>
      </c>
      <c r="E195" s="5">
        <v>1271830.4635584939</v>
      </c>
      <c r="F195" s="5">
        <f>WholesaleData[[#This Row],[Liquor Volume (L)]]*VLOOKUP(WholesaleData[[#This Row],[Liquor Type]],Table1[#All],2,0)</f>
        <v>63718.70622428054</v>
      </c>
    </row>
    <row r="196" spans="1:6" hidden="1" x14ac:dyDescent="0.25">
      <c r="A196" t="s">
        <v>14</v>
      </c>
      <c r="B196">
        <v>21450</v>
      </c>
      <c r="C196" t="s">
        <v>99</v>
      </c>
      <c r="D196" t="s">
        <v>107</v>
      </c>
      <c r="E196" s="5">
        <v>194049.17595159102</v>
      </c>
      <c r="F196" s="5">
        <f>WholesaleData[[#This Row],[Liquor Volume (L)]]*VLOOKUP(WholesaleData[[#This Row],[Liquor Type]],Table1[#All],2,0)</f>
        <v>80918.506371813448</v>
      </c>
    </row>
    <row r="197" spans="1:6" hidden="1" x14ac:dyDescent="0.25">
      <c r="A197" t="s">
        <v>14</v>
      </c>
      <c r="B197">
        <v>21450</v>
      </c>
      <c r="C197" t="s">
        <v>100</v>
      </c>
      <c r="D197" t="s">
        <v>106</v>
      </c>
      <c r="E197" s="5">
        <v>832790.97324191395</v>
      </c>
      <c r="F197" s="5">
        <f>WholesaleData[[#This Row],[Liquor Volume (L)]]*VLOOKUP(WholesaleData[[#This Row],[Liquor Type]],Table1[#All],2,0)</f>
        <v>102433.28970875542</v>
      </c>
    </row>
    <row r="198" spans="1:6" hidden="1" x14ac:dyDescent="0.25">
      <c r="A198" t="s">
        <v>14</v>
      </c>
      <c r="B198">
        <v>21450</v>
      </c>
      <c r="C198" t="s">
        <v>101</v>
      </c>
      <c r="D198" t="s">
        <v>106</v>
      </c>
      <c r="E198" s="5">
        <v>72894</v>
      </c>
      <c r="F198" s="5">
        <f>WholesaleData[[#This Row],[Liquor Volume (L)]]*VLOOKUP(WholesaleData[[#This Row],[Liquor Type]],Table1[#All],2,0)</f>
        <v>8965.9619999999995</v>
      </c>
    </row>
    <row r="199" spans="1:6" hidden="1" x14ac:dyDescent="0.25">
      <c r="A199" t="s">
        <v>14</v>
      </c>
      <c r="B199">
        <v>21450</v>
      </c>
      <c r="C199" t="s">
        <v>102</v>
      </c>
      <c r="D199" t="s">
        <v>106</v>
      </c>
      <c r="E199" s="5">
        <v>0.20430000000000001</v>
      </c>
      <c r="F199" s="5">
        <f>WholesaleData[[#This Row],[Liquor Volume (L)]]*VLOOKUP(WholesaleData[[#This Row],[Liquor Type]],Table1[#All],2,0)</f>
        <v>2.5128899999999999E-2</v>
      </c>
    </row>
    <row r="200" spans="1:6" hidden="1" x14ac:dyDescent="0.25">
      <c r="A200" t="s">
        <v>14</v>
      </c>
      <c r="B200">
        <v>21450</v>
      </c>
      <c r="C200" t="s">
        <v>103</v>
      </c>
      <c r="D200" t="s">
        <v>106</v>
      </c>
      <c r="E200" s="5">
        <v>390788.16543411603</v>
      </c>
      <c r="F200" s="5">
        <f>WholesaleData[[#This Row],[Liquor Volume (L)]]*VLOOKUP(WholesaleData[[#This Row],[Liquor Type]],Table1[#All],2,0)</f>
        <v>48066.944348396268</v>
      </c>
    </row>
    <row r="201" spans="1:6" hidden="1" x14ac:dyDescent="0.25">
      <c r="A201" t="s">
        <v>15</v>
      </c>
      <c r="B201">
        <v>21610</v>
      </c>
      <c r="C201" t="s">
        <v>87</v>
      </c>
      <c r="D201" t="s">
        <v>105</v>
      </c>
      <c r="E201" s="5">
        <v>10663398.538985163</v>
      </c>
      <c r="F201" s="5">
        <f>WholesaleData[[#This Row],[Liquor Volume (L)]]*VLOOKUP(WholesaleData[[#This Row],[Liquor Type]],Table1[#All],2,0)</f>
        <v>507577.77045569377</v>
      </c>
    </row>
    <row r="202" spans="1:6" hidden="1" x14ac:dyDescent="0.25">
      <c r="A202" t="s">
        <v>15</v>
      </c>
      <c r="B202">
        <v>21610</v>
      </c>
      <c r="C202" t="s">
        <v>88</v>
      </c>
      <c r="D202" t="s">
        <v>105</v>
      </c>
      <c r="E202" s="5">
        <v>751078.81665075</v>
      </c>
      <c r="F202" s="5">
        <f>WholesaleData[[#This Row],[Liquor Volume (L)]]*VLOOKUP(WholesaleData[[#This Row],[Liquor Type]],Table1[#All],2,0)</f>
        <v>35751.3516725757</v>
      </c>
    </row>
    <row r="203" spans="1:6" hidden="1" x14ac:dyDescent="0.25">
      <c r="A203" t="s">
        <v>15</v>
      </c>
      <c r="B203">
        <v>21610</v>
      </c>
      <c r="C203" t="s">
        <v>89</v>
      </c>
      <c r="D203" t="s">
        <v>105</v>
      </c>
      <c r="E203" s="5">
        <v>422014.77810842602</v>
      </c>
      <c r="F203" s="5">
        <f>WholesaleData[[#This Row],[Liquor Volume (L)]]*VLOOKUP(WholesaleData[[#This Row],[Liquor Type]],Table1[#All],2,0)</f>
        <v>11352.197531116661</v>
      </c>
    </row>
    <row r="204" spans="1:6" hidden="1" x14ac:dyDescent="0.25">
      <c r="A204" t="s">
        <v>15</v>
      </c>
      <c r="B204">
        <v>21610</v>
      </c>
      <c r="C204" t="s">
        <v>90</v>
      </c>
      <c r="D204" t="s">
        <v>105</v>
      </c>
      <c r="E204" s="5">
        <v>50623.402204699996</v>
      </c>
      <c r="F204" s="5">
        <f>WholesaleData[[#This Row],[Liquor Volume (L)]]*VLOOKUP(WholesaleData[[#This Row],[Liquor Type]],Table1[#All],2,0)</f>
        <v>1361.7695193064299</v>
      </c>
    </row>
    <row r="205" spans="1:6" hidden="1" x14ac:dyDescent="0.25">
      <c r="A205" t="s">
        <v>15</v>
      </c>
      <c r="B205">
        <v>21610</v>
      </c>
      <c r="C205" t="s">
        <v>91</v>
      </c>
      <c r="D205" t="s">
        <v>105</v>
      </c>
      <c r="E205" s="5">
        <v>731319.63904281589</v>
      </c>
      <c r="F205" s="5">
        <f>WholesaleData[[#This Row],[Liquor Volume (L)]]*VLOOKUP(WholesaleData[[#This Row],[Liquor Type]],Table1[#All],2,0)</f>
        <v>25449.923438689992</v>
      </c>
    </row>
    <row r="206" spans="1:6" hidden="1" x14ac:dyDescent="0.25">
      <c r="A206" t="s">
        <v>15</v>
      </c>
      <c r="B206">
        <v>21610</v>
      </c>
      <c r="C206" t="s">
        <v>92</v>
      </c>
      <c r="D206" t="s">
        <v>105</v>
      </c>
      <c r="E206" s="5">
        <v>16888.031168450001</v>
      </c>
      <c r="F206" s="5">
        <f>WholesaleData[[#This Row],[Liquor Volume (L)]]*VLOOKUP(WholesaleData[[#This Row],[Liquor Type]],Table1[#All],2,0)</f>
        <v>587.70348466205996</v>
      </c>
    </row>
    <row r="207" spans="1:6" hidden="1" x14ac:dyDescent="0.25">
      <c r="A207" t="s">
        <v>15</v>
      </c>
      <c r="B207">
        <v>21610</v>
      </c>
      <c r="C207" t="s">
        <v>93</v>
      </c>
      <c r="D207" t="s">
        <v>93</v>
      </c>
      <c r="E207" s="5">
        <v>504255.140342967</v>
      </c>
      <c r="F207" s="5">
        <f>WholesaleData[[#This Row],[Liquor Volume (L)]]*VLOOKUP(WholesaleData[[#This Row],[Liquor Type]],Table1[#All],2,0)</f>
        <v>25212.757017148353</v>
      </c>
    </row>
    <row r="208" spans="1:6" hidden="1" x14ac:dyDescent="0.25">
      <c r="A208" t="s">
        <v>15</v>
      </c>
      <c r="B208">
        <v>21610</v>
      </c>
      <c r="C208" t="s">
        <v>94</v>
      </c>
      <c r="D208" t="s">
        <v>106</v>
      </c>
      <c r="E208" s="5">
        <v>50916.000845505012</v>
      </c>
      <c r="F208" s="5">
        <f>WholesaleData[[#This Row],[Liquor Volume (L)]]*VLOOKUP(WholesaleData[[#This Row],[Liquor Type]],Table1[#All],2,0)</f>
        <v>9113.9641513453971</v>
      </c>
    </row>
    <row r="209" spans="1:6" hidden="1" x14ac:dyDescent="0.25">
      <c r="A209" t="s">
        <v>15</v>
      </c>
      <c r="B209">
        <v>21610</v>
      </c>
      <c r="C209" t="s">
        <v>97</v>
      </c>
      <c r="D209" t="s">
        <v>106</v>
      </c>
      <c r="E209" s="5">
        <v>33716.759138600006</v>
      </c>
      <c r="F209" s="5">
        <f>WholesaleData[[#This Row],[Liquor Volume (L)]]*VLOOKUP(WholesaleData[[#This Row],[Liquor Type]],Table1[#All],2,0)</f>
        <v>6035.2998858094006</v>
      </c>
    </row>
    <row r="210" spans="1:6" hidden="1" x14ac:dyDescent="0.25">
      <c r="A210" t="s">
        <v>15</v>
      </c>
      <c r="B210">
        <v>21610</v>
      </c>
      <c r="C210" t="s">
        <v>98</v>
      </c>
      <c r="D210" t="s">
        <v>107</v>
      </c>
      <c r="E210" s="5">
        <v>2721260.2662832467</v>
      </c>
      <c r="F210" s="5">
        <f>WholesaleData[[#This Row],[Liquor Volume (L)]]*VLOOKUP(WholesaleData[[#This Row],[Liquor Type]],Table1[#All],2,0)</f>
        <v>136335.13934079066</v>
      </c>
    </row>
    <row r="211" spans="1:6" hidden="1" x14ac:dyDescent="0.25">
      <c r="A211" t="s">
        <v>15</v>
      </c>
      <c r="B211">
        <v>21610</v>
      </c>
      <c r="C211" t="s">
        <v>99</v>
      </c>
      <c r="D211" t="s">
        <v>107</v>
      </c>
      <c r="E211" s="5">
        <v>686726.04997756495</v>
      </c>
      <c r="F211" s="5">
        <f>WholesaleData[[#This Row],[Liquor Volume (L)]]*VLOOKUP(WholesaleData[[#This Row],[Liquor Type]],Table1[#All],2,0)</f>
        <v>286364.76284064457</v>
      </c>
    </row>
    <row r="212" spans="1:6" hidden="1" x14ac:dyDescent="0.25">
      <c r="A212" t="s">
        <v>15</v>
      </c>
      <c r="B212">
        <v>21610</v>
      </c>
      <c r="C212" t="s">
        <v>100</v>
      </c>
      <c r="D212" t="s">
        <v>106</v>
      </c>
      <c r="E212" s="5">
        <v>2408177.7992629176</v>
      </c>
      <c r="F212" s="5">
        <f>WholesaleData[[#This Row],[Liquor Volume (L)]]*VLOOKUP(WholesaleData[[#This Row],[Liquor Type]],Table1[#All],2,0)</f>
        <v>296205.86930933886</v>
      </c>
    </row>
    <row r="213" spans="1:6" hidden="1" x14ac:dyDescent="0.25">
      <c r="A213" t="s">
        <v>15</v>
      </c>
      <c r="B213">
        <v>21610</v>
      </c>
      <c r="C213" t="s">
        <v>101</v>
      </c>
      <c r="D213" t="s">
        <v>106</v>
      </c>
      <c r="E213" s="5">
        <v>98.669083499999999</v>
      </c>
      <c r="F213" s="5">
        <f>WholesaleData[[#This Row],[Liquor Volume (L)]]*VLOOKUP(WholesaleData[[#This Row],[Liquor Type]],Table1[#All],2,0)</f>
        <v>12.1362972705</v>
      </c>
    </row>
    <row r="214" spans="1:6" hidden="1" x14ac:dyDescent="0.25">
      <c r="A214" t="s">
        <v>15</v>
      </c>
      <c r="B214">
        <v>21610</v>
      </c>
      <c r="C214" t="s">
        <v>103</v>
      </c>
      <c r="D214" t="s">
        <v>106</v>
      </c>
      <c r="E214" s="5">
        <v>920733.04935257998</v>
      </c>
      <c r="F214" s="5">
        <f>WholesaleData[[#This Row],[Liquor Volume (L)]]*VLOOKUP(WholesaleData[[#This Row],[Liquor Type]],Table1[#All],2,0)</f>
        <v>113250.16507036734</v>
      </c>
    </row>
    <row r="215" spans="1:6" hidden="1" x14ac:dyDescent="0.25">
      <c r="A215" t="s">
        <v>16</v>
      </c>
      <c r="B215">
        <v>21670</v>
      </c>
      <c r="C215" t="s">
        <v>87</v>
      </c>
      <c r="D215" t="s">
        <v>105</v>
      </c>
      <c r="E215" s="5">
        <v>852979.02554709488</v>
      </c>
      <c r="F215" s="5">
        <f>WholesaleData[[#This Row],[Liquor Volume (L)]]*VLOOKUP(WholesaleData[[#This Row],[Liquor Type]],Table1[#All],2,0)</f>
        <v>40601.801616041717</v>
      </c>
    </row>
    <row r="216" spans="1:6" hidden="1" x14ac:dyDescent="0.25">
      <c r="A216" t="s">
        <v>16</v>
      </c>
      <c r="B216">
        <v>21670</v>
      </c>
      <c r="C216" t="s">
        <v>88</v>
      </c>
      <c r="D216" t="s">
        <v>105</v>
      </c>
      <c r="E216" s="5">
        <v>92391.527432000017</v>
      </c>
      <c r="F216" s="5">
        <f>WholesaleData[[#This Row],[Liquor Volume (L)]]*VLOOKUP(WholesaleData[[#This Row],[Liquor Type]],Table1[#All],2,0)</f>
        <v>4397.8367057632013</v>
      </c>
    </row>
    <row r="217" spans="1:6" hidden="1" x14ac:dyDescent="0.25">
      <c r="A217" t="s">
        <v>16</v>
      </c>
      <c r="B217">
        <v>21670</v>
      </c>
      <c r="C217" t="s">
        <v>89</v>
      </c>
      <c r="D217" t="s">
        <v>105</v>
      </c>
      <c r="E217" s="5">
        <v>73295.42708336901</v>
      </c>
      <c r="F217" s="5">
        <f>WholesaleData[[#This Row],[Liquor Volume (L)]]*VLOOKUP(WholesaleData[[#This Row],[Liquor Type]],Table1[#All],2,0)</f>
        <v>1971.6469885426263</v>
      </c>
    </row>
    <row r="218" spans="1:6" hidden="1" x14ac:dyDescent="0.25">
      <c r="A218" t="s">
        <v>16</v>
      </c>
      <c r="B218">
        <v>21670</v>
      </c>
      <c r="C218" t="s">
        <v>90</v>
      </c>
      <c r="D218" t="s">
        <v>105</v>
      </c>
      <c r="E218" s="5">
        <v>11127.878925749999</v>
      </c>
      <c r="F218" s="5">
        <f>WholesaleData[[#This Row],[Liquor Volume (L)]]*VLOOKUP(WholesaleData[[#This Row],[Liquor Type]],Table1[#All],2,0)</f>
        <v>299.33994310267497</v>
      </c>
    </row>
    <row r="219" spans="1:6" hidden="1" x14ac:dyDescent="0.25">
      <c r="A219" t="s">
        <v>16</v>
      </c>
      <c r="B219">
        <v>21670</v>
      </c>
      <c r="C219" t="s">
        <v>91</v>
      </c>
      <c r="D219" t="s">
        <v>105</v>
      </c>
      <c r="E219" s="5">
        <v>263544.18687662296</v>
      </c>
      <c r="F219" s="5">
        <f>WholesaleData[[#This Row],[Liquor Volume (L)]]*VLOOKUP(WholesaleData[[#This Row],[Liquor Type]],Table1[#All],2,0)</f>
        <v>9171.3377033064789</v>
      </c>
    </row>
    <row r="220" spans="1:6" hidden="1" x14ac:dyDescent="0.25">
      <c r="A220" t="s">
        <v>16</v>
      </c>
      <c r="B220">
        <v>21670</v>
      </c>
      <c r="C220" t="s">
        <v>92</v>
      </c>
      <c r="D220" t="s">
        <v>105</v>
      </c>
      <c r="E220" s="5">
        <v>11812.451922900002</v>
      </c>
      <c r="F220" s="5">
        <f>WholesaleData[[#This Row],[Liquor Volume (L)]]*VLOOKUP(WholesaleData[[#This Row],[Liquor Type]],Table1[#All],2,0)</f>
        <v>411.07332691692005</v>
      </c>
    </row>
    <row r="221" spans="1:6" hidden="1" x14ac:dyDescent="0.25">
      <c r="A221" t="s">
        <v>16</v>
      </c>
      <c r="B221">
        <v>21670</v>
      </c>
      <c r="C221" t="s">
        <v>93</v>
      </c>
      <c r="D221" t="s">
        <v>93</v>
      </c>
      <c r="E221" s="5">
        <v>50714.945511735001</v>
      </c>
      <c r="F221" s="5">
        <f>WholesaleData[[#This Row],[Liquor Volume (L)]]*VLOOKUP(WholesaleData[[#This Row],[Liquor Type]],Table1[#All],2,0)</f>
        <v>2535.7472755867502</v>
      </c>
    </row>
    <row r="222" spans="1:6" hidden="1" x14ac:dyDescent="0.25">
      <c r="A222" t="s">
        <v>16</v>
      </c>
      <c r="B222">
        <v>21670</v>
      </c>
      <c r="C222" t="s">
        <v>94</v>
      </c>
      <c r="D222" t="s">
        <v>106</v>
      </c>
      <c r="E222" s="5">
        <v>7925.9986571300014</v>
      </c>
      <c r="F222" s="5">
        <f>WholesaleData[[#This Row],[Liquor Volume (L)]]*VLOOKUP(WholesaleData[[#This Row],[Liquor Type]],Table1[#All],2,0)</f>
        <v>1418.7537596262703</v>
      </c>
    </row>
    <row r="223" spans="1:6" hidden="1" x14ac:dyDescent="0.25">
      <c r="A223" t="s">
        <v>16</v>
      </c>
      <c r="B223">
        <v>21670</v>
      </c>
      <c r="C223" t="s">
        <v>97</v>
      </c>
      <c r="D223" t="s">
        <v>106</v>
      </c>
      <c r="E223" s="5">
        <v>2993.8829105999998</v>
      </c>
      <c r="F223" s="5">
        <f>WholesaleData[[#This Row],[Liquor Volume (L)]]*VLOOKUP(WholesaleData[[#This Row],[Liquor Type]],Table1[#All],2,0)</f>
        <v>535.90504099739996</v>
      </c>
    </row>
    <row r="224" spans="1:6" hidden="1" x14ac:dyDescent="0.25">
      <c r="A224" t="s">
        <v>16</v>
      </c>
      <c r="B224">
        <v>21670</v>
      </c>
      <c r="C224" t="s">
        <v>98</v>
      </c>
      <c r="D224" t="s">
        <v>107</v>
      </c>
      <c r="E224" s="5">
        <v>263577.55619253602</v>
      </c>
      <c r="F224" s="5">
        <f>WholesaleData[[#This Row],[Liquor Volume (L)]]*VLOOKUP(WholesaleData[[#This Row],[Liquor Type]],Table1[#All],2,0)</f>
        <v>13205.235565246054</v>
      </c>
    </row>
    <row r="225" spans="1:6" hidden="1" x14ac:dyDescent="0.25">
      <c r="A225" t="s">
        <v>16</v>
      </c>
      <c r="B225">
        <v>21670</v>
      </c>
      <c r="C225" t="s">
        <v>99</v>
      </c>
      <c r="D225" t="s">
        <v>107</v>
      </c>
      <c r="E225" s="5">
        <v>24006.357809005</v>
      </c>
      <c r="F225" s="5">
        <f>WholesaleData[[#This Row],[Liquor Volume (L)]]*VLOOKUP(WholesaleData[[#This Row],[Liquor Type]],Table1[#All],2,0)</f>
        <v>10010.651206355084</v>
      </c>
    </row>
    <row r="226" spans="1:6" hidden="1" x14ac:dyDescent="0.25">
      <c r="A226" t="s">
        <v>16</v>
      </c>
      <c r="B226">
        <v>21670</v>
      </c>
      <c r="C226" t="s">
        <v>100</v>
      </c>
      <c r="D226" t="s">
        <v>106</v>
      </c>
      <c r="E226" s="5">
        <v>91589.076569803001</v>
      </c>
      <c r="F226" s="5">
        <f>WholesaleData[[#This Row],[Liquor Volume (L)]]*VLOOKUP(WholesaleData[[#This Row],[Liquor Type]],Table1[#All],2,0)</f>
        <v>11265.456418085769</v>
      </c>
    </row>
    <row r="227" spans="1:6" hidden="1" x14ac:dyDescent="0.25">
      <c r="A227" t="s">
        <v>16</v>
      </c>
      <c r="B227">
        <v>21670</v>
      </c>
      <c r="C227" t="s">
        <v>103</v>
      </c>
      <c r="D227" t="s">
        <v>106</v>
      </c>
      <c r="E227" s="5">
        <v>100191.06472054002</v>
      </c>
      <c r="F227" s="5">
        <f>WholesaleData[[#This Row],[Liquor Volume (L)]]*VLOOKUP(WholesaleData[[#This Row],[Liquor Type]],Table1[#All],2,0)</f>
        <v>12323.500960626421</v>
      </c>
    </row>
    <row r="228" spans="1:6" hidden="1" x14ac:dyDescent="0.25">
      <c r="A228" t="s">
        <v>17</v>
      </c>
      <c r="B228">
        <v>21750</v>
      </c>
      <c r="C228" t="s">
        <v>87</v>
      </c>
      <c r="D228" t="s">
        <v>105</v>
      </c>
      <c r="E228" s="5">
        <v>1338048.519239937</v>
      </c>
      <c r="F228" s="5">
        <f>WholesaleData[[#This Row],[Liquor Volume (L)]]*VLOOKUP(WholesaleData[[#This Row],[Liquor Type]],Table1[#All],2,0)</f>
        <v>63691.109515821001</v>
      </c>
    </row>
    <row r="229" spans="1:6" hidden="1" x14ac:dyDescent="0.25">
      <c r="A229" t="s">
        <v>17</v>
      </c>
      <c r="B229">
        <v>21750</v>
      </c>
      <c r="C229" t="s">
        <v>88</v>
      </c>
      <c r="D229" t="s">
        <v>105</v>
      </c>
      <c r="E229" s="5">
        <v>287600.47518925002</v>
      </c>
      <c r="F229" s="5">
        <f>WholesaleData[[#This Row],[Liquor Volume (L)]]*VLOOKUP(WholesaleData[[#This Row],[Liquor Type]],Table1[#All],2,0)</f>
        <v>13689.782619008301</v>
      </c>
    </row>
    <row r="230" spans="1:6" hidden="1" x14ac:dyDescent="0.25">
      <c r="A230" t="s">
        <v>17</v>
      </c>
      <c r="B230">
        <v>21750</v>
      </c>
      <c r="C230" t="s">
        <v>89</v>
      </c>
      <c r="D230" t="s">
        <v>105</v>
      </c>
      <c r="E230" s="5">
        <v>65221.209453810989</v>
      </c>
      <c r="F230" s="5">
        <f>WholesaleData[[#This Row],[Liquor Volume (L)]]*VLOOKUP(WholesaleData[[#This Row],[Liquor Type]],Table1[#All],2,0)</f>
        <v>1754.4505343075157</v>
      </c>
    </row>
    <row r="231" spans="1:6" hidden="1" x14ac:dyDescent="0.25">
      <c r="A231" t="s">
        <v>17</v>
      </c>
      <c r="B231">
        <v>21750</v>
      </c>
      <c r="C231" t="s">
        <v>90</v>
      </c>
      <c r="D231" t="s">
        <v>105</v>
      </c>
      <c r="E231" s="5">
        <v>14557.734930549999</v>
      </c>
      <c r="F231" s="5">
        <f>WholesaleData[[#This Row],[Liquor Volume (L)]]*VLOOKUP(WholesaleData[[#This Row],[Liquor Type]],Table1[#All],2,0)</f>
        <v>391.60306963179499</v>
      </c>
    </row>
    <row r="232" spans="1:6" hidden="1" x14ac:dyDescent="0.25">
      <c r="A232" t="s">
        <v>17</v>
      </c>
      <c r="B232">
        <v>21750</v>
      </c>
      <c r="C232" t="s">
        <v>91</v>
      </c>
      <c r="D232" t="s">
        <v>105</v>
      </c>
      <c r="E232" s="5">
        <v>278508.354700658</v>
      </c>
      <c r="F232" s="5">
        <f>WholesaleData[[#This Row],[Liquor Volume (L)]]*VLOOKUP(WholesaleData[[#This Row],[Liquor Type]],Table1[#All],2,0)</f>
        <v>9692.0907435828976</v>
      </c>
    </row>
    <row r="233" spans="1:6" hidden="1" x14ac:dyDescent="0.25">
      <c r="A233" t="s">
        <v>17</v>
      </c>
      <c r="B233">
        <v>21750</v>
      </c>
      <c r="C233" t="s">
        <v>92</v>
      </c>
      <c r="D233" t="s">
        <v>105</v>
      </c>
      <c r="E233" s="5">
        <v>28888.466965150001</v>
      </c>
      <c r="F233" s="5">
        <f>WholesaleData[[#This Row],[Liquor Volume (L)]]*VLOOKUP(WholesaleData[[#This Row],[Liquor Type]],Table1[#All],2,0)</f>
        <v>1005.3186503872199</v>
      </c>
    </row>
    <row r="234" spans="1:6" hidden="1" x14ac:dyDescent="0.25">
      <c r="A234" t="s">
        <v>17</v>
      </c>
      <c r="B234">
        <v>21750</v>
      </c>
      <c r="C234" t="s">
        <v>93</v>
      </c>
      <c r="D234" t="s">
        <v>93</v>
      </c>
      <c r="E234" s="5">
        <v>94324.532965238017</v>
      </c>
      <c r="F234" s="5">
        <f>WholesaleData[[#This Row],[Liquor Volume (L)]]*VLOOKUP(WholesaleData[[#This Row],[Liquor Type]],Table1[#All],2,0)</f>
        <v>4716.2266482619007</v>
      </c>
    </row>
    <row r="235" spans="1:6" hidden="1" x14ac:dyDescent="0.25">
      <c r="A235" t="s">
        <v>17</v>
      </c>
      <c r="B235">
        <v>21750</v>
      </c>
      <c r="C235" t="s">
        <v>94</v>
      </c>
      <c r="D235" t="s">
        <v>106</v>
      </c>
      <c r="E235" s="5">
        <v>8339.697145144999</v>
      </c>
      <c r="F235" s="5">
        <f>WholesaleData[[#This Row],[Liquor Volume (L)]]*VLOOKUP(WholesaleData[[#This Row],[Liquor Type]],Table1[#All],2,0)</f>
        <v>1492.8057889809547</v>
      </c>
    </row>
    <row r="236" spans="1:6" hidden="1" x14ac:dyDescent="0.25">
      <c r="A236" t="s">
        <v>17</v>
      </c>
      <c r="B236">
        <v>21750</v>
      </c>
      <c r="C236" t="s">
        <v>97</v>
      </c>
      <c r="D236" t="s">
        <v>106</v>
      </c>
      <c r="E236" s="5">
        <v>7789.3423972000001</v>
      </c>
      <c r="F236" s="5">
        <f>WholesaleData[[#This Row],[Liquor Volume (L)]]*VLOOKUP(WholesaleData[[#This Row],[Liquor Type]],Table1[#All],2,0)</f>
        <v>1394.2922890988</v>
      </c>
    </row>
    <row r="237" spans="1:6" hidden="1" x14ac:dyDescent="0.25">
      <c r="A237" t="s">
        <v>17</v>
      </c>
      <c r="B237">
        <v>21750</v>
      </c>
      <c r="C237" t="s">
        <v>98</v>
      </c>
      <c r="D237" t="s">
        <v>107</v>
      </c>
      <c r="E237" s="5">
        <v>421975.31983888702</v>
      </c>
      <c r="F237" s="5">
        <f>WholesaleData[[#This Row],[Liquor Volume (L)]]*VLOOKUP(WholesaleData[[#This Row],[Liquor Type]],Table1[#All],2,0)</f>
        <v>21140.96352392824</v>
      </c>
    </row>
    <row r="238" spans="1:6" hidden="1" x14ac:dyDescent="0.25">
      <c r="A238" t="s">
        <v>17</v>
      </c>
      <c r="B238">
        <v>21750</v>
      </c>
      <c r="C238" t="s">
        <v>99</v>
      </c>
      <c r="D238" t="s">
        <v>107</v>
      </c>
      <c r="E238" s="5">
        <v>49557.322248234996</v>
      </c>
      <c r="F238" s="5">
        <f>WholesaleData[[#This Row],[Liquor Volume (L)]]*VLOOKUP(WholesaleData[[#This Row],[Liquor Type]],Table1[#All],2,0)</f>
        <v>20665.403377513991</v>
      </c>
    </row>
    <row r="239" spans="1:6" hidden="1" x14ac:dyDescent="0.25">
      <c r="A239" t="s">
        <v>17</v>
      </c>
      <c r="B239">
        <v>21750</v>
      </c>
      <c r="C239" t="s">
        <v>100</v>
      </c>
      <c r="D239" t="s">
        <v>106</v>
      </c>
      <c r="E239" s="5">
        <v>254922.89311367899</v>
      </c>
      <c r="F239" s="5">
        <f>WholesaleData[[#This Row],[Liquor Volume (L)]]*VLOOKUP(WholesaleData[[#This Row],[Liquor Type]],Table1[#All],2,0)</f>
        <v>31355.515852982517</v>
      </c>
    </row>
    <row r="240" spans="1:6" hidden="1" x14ac:dyDescent="0.25">
      <c r="A240" t="s">
        <v>17</v>
      </c>
      <c r="B240">
        <v>21750</v>
      </c>
      <c r="C240" t="s">
        <v>102</v>
      </c>
      <c r="D240" t="s">
        <v>106</v>
      </c>
      <c r="E240" s="5">
        <v>27043.671374999998</v>
      </c>
      <c r="F240" s="5">
        <f>WholesaleData[[#This Row],[Liquor Volume (L)]]*VLOOKUP(WholesaleData[[#This Row],[Liquor Type]],Table1[#All],2,0)</f>
        <v>3326.3715791249997</v>
      </c>
    </row>
    <row r="241" spans="1:6" hidden="1" x14ac:dyDescent="0.25">
      <c r="A241" t="s">
        <v>17</v>
      </c>
      <c r="B241">
        <v>21750</v>
      </c>
      <c r="C241" t="s">
        <v>103</v>
      </c>
      <c r="D241" t="s">
        <v>106</v>
      </c>
      <c r="E241" s="5">
        <v>117404.64078669998</v>
      </c>
      <c r="F241" s="5">
        <f>WholesaleData[[#This Row],[Liquor Volume (L)]]*VLOOKUP(WholesaleData[[#This Row],[Liquor Type]],Table1[#All],2,0)</f>
        <v>14440.770816764098</v>
      </c>
    </row>
    <row r="242" spans="1:6" hidden="1" x14ac:dyDescent="0.25">
      <c r="A242" t="s">
        <v>18</v>
      </c>
      <c r="B242">
        <v>21830</v>
      </c>
      <c r="C242" t="s">
        <v>87</v>
      </c>
      <c r="D242" t="s">
        <v>105</v>
      </c>
      <c r="E242" s="5">
        <v>801334.92638922087</v>
      </c>
      <c r="F242" s="5">
        <f>WholesaleData[[#This Row],[Liquor Volume (L)]]*VLOOKUP(WholesaleData[[#This Row],[Liquor Type]],Table1[#All],2,0)</f>
        <v>38143.542496126916</v>
      </c>
    </row>
    <row r="243" spans="1:6" hidden="1" x14ac:dyDescent="0.25">
      <c r="A243" t="s">
        <v>18</v>
      </c>
      <c r="B243">
        <v>21830</v>
      </c>
      <c r="C243" t="s">
        <v>88</v>
      </c>
      <c r="D243" t="s">
        <v>105</v>
      </c>
      <c r="E243" s="5">
        <v>203604.34288945002</v>
      </c>
      <c r="F243" s="5">
        <f>WholesaleData[[#This Row],[Liquor Volume (L)]]*VLOOKUP(WholesaleData[[#This Row],[Liquor Type]],Table1[#All],2,0)</f>
        <v>9691.5667215378216</v>
      </c>
    </row>
    <row r="244" spans="1:6" hidden="1" x14ac:dyDescent="0.25">
      <c r="A244" t="s">
        <v>18</v>
      </c>
      <c r="B244">
        <v>21830</v>
      </c>
      <c r="C244" t="s">
        <v>89</v>
      </c>
      <c r="D244" t="s">
        <v>105</v>
      </c>
      <c r="E244" s="5">
        <v>40351.336211766</v>
      </c>
      <c r="F244" s="5">
        <f>WholesaleData[[#This Row],[Liquor Volume (L)]]*VLOOKUP(WholesaleData[[#This Row],[Liquor Type]],Table1[#All],2,0)</f>
        <v>1085.4509440965055</v>
      </c>
    </row>
    <row r="245" spans="1:6" hidden="1" x14ac:dyDescent="0.25">
      <c r="A245" t="s">
        <v>18</v>
      </c>
      <c r="B245">
        <v>21830</v>
      </c>
      <c r="C245" t="s">
        <v>90</v>
      </c>
      <c r="D245" t="s">
        <v>105</v>
      </c>
      <c r="E245" s="5">
        <v>15717.494827749999</v>
      </c>
      <c r="F245" s="5">
        <f>WholesaleData[[#This Row],[Liquor Volume (L)]]*VLOOKUP(WholesaleData[[#This Row],[Liquor Type]],Table1[#All],2,0)</f>
        <v>422.80061086647498</v>
      </c>
    </row>
    <row r="246" spans="1:6" hidden="1" x14ac:dyDescent="0.25">
      <c r="A246" t="s">
        <v>18</v>
      </c>
      <c r="B246">
        <v>21830</v>
      </c>
      <c r="C246" t="s">
        <v>91</v>
      </c>
      <c r="D246" t="s">
        <v>105</v>
      </c>
      <c r="E246" s="5">
        <v>156501.47326904198</v>
      </c>
      <c r="F246" s="5">
        <f>WholesaleData[[#This Row],[Liquor Volume (L)]]*VLOOKUP(WholesaleData[[#This Row],[Liquor Type]],Table1[#All],2,0)</f>
        <v>5446.2512697626607</v>
      </c>
    </row>
    <row r="247" spans="1:6" hidden="1" x14ac:dyDescent="0.25">
      <c r="A247" t="s">
        <v>18</v>
      </c>
      <c r="B247">
        <v>21830</v>
      </c>
      <c r="C247" t="s">
        <v>92</v>
      </c>
      <c r="D247" t="s">
        <v>105</v>
      </c>
      <c r="E247" s="5">
        <v>10613.007470250001</v>
      </c>
      <c r="F247" s="5">
        <f>WholesaleData[[#This Row],[Liquor Volume (L)]]*VLOOKUP(WholesaleData[[#This Row],[Liquor Type]],Table1[#All],2,0)</f>
        <v>369.33265996469999</v>
      </c>
    </row>
    <row r="248" spans="1:6" hidden="1" x14ac:dyDescent="0.25">
      <c r="A248" t="s">
        <v>18</v>
      </c>
      <c r="B248">
        <v>21830</v>
      </c>
      <c r="C248" t="s">
        <v>93</v>
      </c>
      <c r="D248" t="s">
        <v>93</v>
      </c>
      <c r="E248" s="5">
        <v>49398.647526181005</v>
      </c>
      <c r="F248" s="5">
        <f>WholesaleData[[#This Row],[Liquor Volume (L)]]*VLOOKUP(WholesaleData[[#This Row],[Liquor Type]],Table1[#All],2,0)</f>
        <v>2469.9323763090506</v>
      </c>
    </row>
    <row r="249" spans="1:6" hidden="1" x14ac:dyDescent="0.25">
      <c r="A249" t="s">
        <v>18</v>
      </c>
      <c r="B249">
        <v>21830</v>
      </c>
      <c r="C249" t="s">
        <v>94</v>
      </c>
      <c r="D249" t="s">
        <v>106</v>
      </c>
      <c r="E249" s="5">
        <v>7515.144801399998</v>
      </c>
      <c r="F249" s="5">
        <f>WholesaleData[[#This Row],[Liquor Volume (L)]]*VLOOKUP(WholesaleData[[#This Row],[Liquor Type]],Table1[#All],2,0)</f>
        <v>1345.2109194505995</v>
      </c>
    </row>
    <row r="250" spans="1:6" hidden="1" x14ac:dyDescent="0.25">
      <c r="A250" t="s">
        <v>18</v>
      </c>
      <c r="B250">
        <v>21830</v>
      </c>
      <c r="C250" t="s">
        <v>97</v>
      </c>
      <c r="D250" t="s">
        <v>106</v>
      </c>
      <c r="E250" s="5">
        <v>4632.5871548000005</v>
      </c>
      <c r="F250" s="5">
        <f>WholesaleData[[#This Row],[Liquor Volume (L)]]*VLOOKUP(WholesaleData[[#This Row],[Liquor Type]],Table1[#All],2,0)</f>
        <v>829.23310070920002</v>
      </c>
    </row>
    <row r="251" spans="1:6" hidden="1" x14ac:dyDescent="0.25">
      <c r="A251" t="s">
        <v>18</v>
      </c>
      <c r="B251">
        <v>21830</v>
      </c>
      <c r="C251" t="s">
        <v>98</v>
      </c>
      <c r="D251" t="s">
        <v>107</v>
      </c>
      <c r="E251" s="5">
        <v>265256.68854146998</v>
      </c>
      <c r="F251" s="5">
        <f>WholesaleData[[#This Row],[Liquor Volume (L)]]*VLOOKUP(WholesaleData[[#This Row],[Liquor Type]],Table1[#All],2,0)</f>
        <v>13289.360095927646</v>
      </c>
    </row>
    <row r="252" spans="1:6" hidden="1" x14ac:dyDescent="0.25">
      <c r="A252" t="s">
        <v>18</v>
      </c>
      <c r="B252">
        <v>21830</v>
      </c>
      <c r="C252" t="s">
        <v>99</v>
      </c>
      <c r="D252" t="s">
        <v>107</v>
      </c>
      <c r="E252" s="5">
        <v>25635.846231395</v>
      </c>
      <c r="F252" s="5">
        <f>WholesaleData[[#This Row],[Liquor Volume (L)]]*VLOOKUP(WholesaleData[[#This Row],[Liquor Type]],Table1[#All],2,0)</f>
        <v>10690.147878491714</v>
      </c>
    </row>
    <row r="253" spans="1:6" hidden="1" x14ac:dyDescent="0.25">
      <c r="A253" t="s">
        <v>18</v>
      </c>
      <c r="B253">
        <v>21830</v>
      </c>
      <c r="C253" t="s">
        <v>100</v>
      </c>
      <c r="D253" t="s">
        <v>106</v>
      </c>
      <c r="E253" s="5">
        <v>103902.98699224899</v>
      </c>
      <c r="F253" s="5">
        <f>WholesaleData[[#This Row],[Liquor Volume (L)]]*VLOOKUP(WholesaleData[[#This Row],[Liquor Type]],Table1[#All],2,0)</f>
        <v>12780.067400046626</v>
      </c>
    </row>
    <row r="254" spans="1:6" hidden="1" x14ac:dyDescent="0.25">
      <c r="A254" t="s">
        <v>18</v>
      </c>
      <c r="B254">
        <v>21830</v>
      </c>
      <c r="C254" t="s">
        <v>102</v>
      </c>
      <c r="D254" t="s">
        <v>106</v>
      </c>
      <c r="E254" s="5">
        <v>406.32862499999999</v>
      </c>
      <c r="F254" s="5">
        <f>WholesaleData[[#This Row],[Liquor Volume (L)]]*VLOOKUP(WholesaleData[[#This Row],[Liquor Type]],Table1[#All],2,0)</f>
        <v>49.978420874999998</v>
      </c>
    </row>
    <row r="255" spans="1:6" hidden="1" x14ac:dyDescent="0.25">
      <c r="A255" t="s">
        <v>18</v>
      </c>
      <c r="B255">
        <v>21830</v>
      </c>
      <c r="C255" t="s">
        <v>103</v>
      </c>
      <c r="D255" t="s">
        <v>106</v>
      </c>
      <c r="E255" s="5">
        <v>63779.164175499995</v>
      </c>
      <c r="F255" s="5">
        <f>WholesaleData[[#This Row],[Liquor Volume (L)]]*VLOOKUP(WholesaleData[[#This Row],[Liquor Type]],Table1[#All],2,0)</f>
        <v>7844.8371935864989</v>
      </c>
    </row>
    <row r="256" spans="1:6" hidden="1" x14ac:dyDescent="0.25">
      <c r="A256" t="s">
        <v>19</v>
      </c>
      <c r="B256">
        <v>21890</v>
      </c>
      <c r="C256" t="s">
        <v>87</v>
      </c>
      <c r="D256" t="s">
        <v>105</v>
      </c>
      <c r="E256" s="5">
        <v>5849719.266774022</v>
      </c>
      <c r="F256" s="5">
        <f>WholesaleData[[#This Row],[Liquor Volume (L)]]*VLOOKUP(WholesaleData[[#This Row],[Liquor Type]],Table1[#All],2,0)</f>
        <v>278446.63709844346</v>
      </c>
    </row>
    <row r="257" spans="1:6" hidden="1" x14ac:dyDescent="0.25">
      <c r="A257" t="s">
        <v>19</v>
      </c>
      <c r="B257">
        <v>21890</v>
      </c>
      <c r="C257" t="s">
        <v>88</v>
      </c>
      <c r="D257" t="s">
        <v>105</v>
      </c>
      <c r="E257" s="5">
        <v>889081.44804203208</v>
      </c>
      <c r="F257" s="5">
        <f>WholesaleData[[#This Row],[Liquor Volume (L)]]*VLOOKUP(WholesaleData[[#This Row],[Liquor Type]],Table1[#All],2,0)</f>
        <v>42320.276926800732</v>
      </c>
    </row>
    <row r="258" spans="1:6" hidden="1" x14ac:dyDescent="0.25">
      <c r="A258" t="s">
        <v>19</v>
      </c>
      <c r="B258">
        <v>21890</v>
      </c>
      <c r="C258" t="s">
        <v>89</v>
      </c>
      <c r="D258" t="s">
        <v>105</v>
      </c>
      <c r="E258" s="5">
        <v>231676.78685465903</v>
      </c>
      <c r="F258" s="5">
        <f>WholesaleData[[#This Row],[Liquor Volume (L)]]*VLOOKUP(WholesaleData[[#This Row],[Liquor Type]],Table1[#All],2,0)</f>
        <v>6232.105566390328</v>
      </c>
    </row>
    <row r="259" spans="1:6" hidden="1" x14ac:dyDescent="0.25">
      <c r="A259" t="s">
        <v>19</v>
      </c>
      <c r="B259">
        <v>21890</v>
      </c>
      <c r="C259" t="s">
        <v>90</v>
      </c>
      <c r="D259" t="s">
        <v>105</v>
      </c>
      <c r="E259" s="5">
        <v>30205.3561328</v>
      </c>
      <c r="F259" s="5">
        <f>WholesaleData[[#This Row],[Liquor Volume (L)]]*VLOOKUP(WholesaleData[[#This Row],[Liquor Type]],Table1[#All],2,0)</f>
        <v>812.52407997232001</v>
      </c>
    </row>
    <row r="260" spans="1:6" hidden="1" x14ac:dyDescent="0.25">
      <c r="A260" t="s">
        <v>19</v>
      </c>
      <c r="B260">
        <v>21890</v>
      </c>
      <c r="C260" t="s">
        <v>91</v>
      </c>
      <c r="D260" t="s">
        <v>105</v>
      </c>
      <c r="E260" s="5">
        <v>215030.39440723302</v>
      </c>
      <c r="F260" s="5">
        <f>WholesaleData[[#This Row],[Liquor Volume (L)]]*VLOOKUP(WholesaleData[[#This Row],[Liquor Type]],Table1[#All],2,0)</f>
        <v>7483.0577253717083</v>
      </c>
    </row>
    <row r="261" spans="1:6" hidden="1" x14ac:dyDescent="0.25">
      <c r="A261" t="s">
        <v>19</v>
      </c>
      <c r="B261">
        <v>21890</v>
      </c>
      <c r="C261" t="s">
        <v>92</v>
      </c>
      <c r="D261" t="s">
        <v>105</v>
      </c>
      <c r="E261" s="5">
        <v>7483.7491574999995</v>
      </c>
      <c r="F261" s="5">
        <f>WholesaleData[[#This Row],[Liquor Volume (L)]]*VLOOKUP(WholesaleData[[#This Row],[Liquor Type]],Table1[#All],2,0)</f>
        <v>260.43447068099994</v>
      </c>
    </row>
    <row r="262" spans="1:6" hidden="1" x14ac:dyDescent="0.25">
      <c r="A262" t="s">
        <v>19</v>
      </c>
      <c r="B262">
        <v>21890</v>
      </c>
      <c r="C262" t="s">
        <v>93</v>
      </c>
      <c r="D262" t="s">
        <v>93</v>
      </c>
      <c r="E262" s="5">
        <v>339752.94556472794</v>
      </c>
      <c r="F262" s="5">
        <f>WholesaleData[[#This Row],[Liquor Volume (L)]]*VLOOKUP(WholesaleData[[#This Row],[Liquor Type]],Table1[#All],2,0)</f>
        <v>16987.647278236396</v>
      </c>
    </row>
    <row r="263" spans="1:6" hidden="1" x14ac:dyDescent="0.25">
      <c r="A263" t="s">
        <v>19</v>
      </c>
      <c r="B263">
        <v>21890</v>
      </c>
      <c r="C263" t="s">
        <v>94</v>
      </c>
      <c r="D263" t="s">
        <v>106</v>
      </c>
      <c r="E263" s="5">
        <v>30215.588594219997</v>
      </c>
      <c r="F263" s="5">
        <f>WholesaleData[[#This Row],[Liquor Volume (L)]]*VLOOKUP(WholesaleData[[#This Row],[Liquor Type]],Table1[#All],2,0)</f>
        <v>5408.590358365379</v>
      </c>
    </row>
    <row r="264" spans="1:6" hidden="1" x14ac:dyDescent="0.25">
      <c r="A264" t="s">
        <v>19</v>
      </c>
      <c r="B264">
        <v>21890</v>
      </c>
      <c r="C264" t="s">
        <v>97</v>
      </c>
      <c r="D264" t="s">
        <v>106</v>
      </c>
      <c r="E264" s="5">
        <v>13172.8984112</v>
      </c>
      <c r="F264" s="5">
        <f>WholesaleData[[#This Row],[Liquor Volume (L)]]*VLOOKUP(WholesaleData[[#This Row],[Liquor Type]],Table1[#All],2,0)</f>
        <v>2357.9488156048001</v>
      </c>
    </row>
    <row r="265" spans="1:6" hidden="1" x14ac:dyDescent="0.25">
      <c r="A265" t="s">
        <v>19</v>
      </c>
      <c r="B265">
        <v>21890</v>
      </c>
      <c r="C265" t="s">
        <v>98</v>
      </c>
      <c r="D265" t="s">
        <v>107</v>
      </c>
      <c r="E265" s="5">
        <v>661804.39446493099</v>
      </c>
      <c r="F265" s="5">
        <f>WholesaleData[[#This Row],[Liquor Volume (L)]]*VLOOKUP(WholesaleData[[#This Row],[Liquor Type]],Table1[#All],2,0)</f>
        <v>33156.40016269304</v>
      </c>
    </row>
    <row r="266" spans="1:6" hidden="1" x14ac:dyDescent="0.25">
      <c r="A266" t="s">
        <v>19</v>
      </c>
      <c r="B266">
        <v>21890</v>
      </c>
      <c r="C266" t="s">
        <v>99</v>
      </c>
      <c r="D266" t="s">
        <v>107</v>
      </c>
      <c r="E266" s="5">
        <v>330320.18906321301</v>
      </c>
      <c r="F266" s="5">
        <f>WholesaleData[[#This Row],[Liquor Volume (L)]]*VLOOKUP(WholesaleData[[#This Row],[Liquor Type]],Table1[#All],2,0)</f>
        <v>137743.51883935981</v>
      </c>
    </row>
    <row r="267" spans="1:6" hidden="1" x14ac:dyDescent="0.25">
      <c r="A267" t="s">
        <v>19</v>
      </c>
      <c r="B267">
        <v>21890</v>
      </c>
      <c r="C267" t="s">
        <v>100</v>
      </c>
      <c r="D267" t="s">
        <v>106</v>
      </c>
      <c r="E267" s="5">
        <v>1832946.7191539528</v>
      </c>
      <c r="F267" s="5">
        <f>WholesaleData[[#This Row],[Liquor Volume (L)]]*VLOOKUP(WholesaleData[[#This Row],[Liquor Type]],Table1[#All],2,0)</f>
        <v>225452.44645593618</v>
      </c>
    </row>
    <row r="268" spans="1:6" hidden="1" x14ac:dyDescent="0.25">
      <c r="A268" t="s">
        <v>19</v>
      </c>
      <c r="B268">
        <v>21890</v>
      </c>
      <c r="C268" t="s">
        <v>101</v>
      </c>
      <c r="D268" t="s">
        <v>106</v>
      </c>
      <c r="E268" s="5">
        <v>477</v>
      </c>
      <c r="F268" s="5">
        <f>WholesaleData[[#This Row],[Liquor Volume (L)]]*VLOOKUP(WholesaleData[[#This Row],[Liquor Type]],Table1[#All],2,0)</f>
        <v>58.670999999999999</v>
      </c>
    </row>
    <row r="269" spans="1:6" hidden="1" x14ac:dyDescent="0.25">
      <c r="A269" t="s">
        <v>19</v>
      </c>
      <c r="B269">
        <v>21890</v>
      </c>
      <c r="C269" t="s">
        <v>103</v>
      </c>
      <c r="D269" t="s">
        <v>106</v>
      </c>
      <c r="E269" s="5">
        <v>486267.20474725997</v>
      </c>
      <c r="F269" s="5">
        <f>WholesaleData[[#This Row],[Liquor Volume (L)]]*VLOOKUP(WholesaleData[[#This Row],[Liquor Type]],Table1[#All],2,0)</f>
        <v>59810.866183912978</v>
      </c>
    </row>
    <row r="270" spans="1:6" hidden="1" x14ac:dyDescent="0.25">
      <c r="A270" t="s">
        <v>20</v>
      </c>
      <c r="B270">
        <v>22110</v>
      </c>
      <c r="C270" t="s">
        <v>87</v>
      </c>
      <c r="D270" t="s">
        <v>105</v>
      </c>
      <c r="E270" s="5">
        <v>3892987.8882465195</v>
      </c>
      <c r="F270" s="5">
        <f>WholesaleData[[#This Row],[Liquor Volume (L)]]*VLOOKUP(WholesaleData[[#This Row],[Liquor Type]],Table1[#All],2,0)</f>
        <v>185306.22348053433</v>
      </c>
    </row>
    <row r="271" spans="1:6" hidden="1" x14ac:dyDescent="0.25">
      <c r="A271" t="s">
        <v>20</v>
      </c>
      <c r="B271">
        <v>22110</v>
      </c>
      <c r="C271" t="s">
        <v>88</v>
      </c>
      <c r="D271" t="s">
        <v>105</v>
      </c>
      <c r="E271" s="5">
        <v>617834.90407000005</v>
      </c>
      <c r="F271" s="5">
        <f>WholesaleData[[#This Row],[Liquor Volume (L)]]*VLOOKUP(WholesaleData[[#This Row],[Liquor Type]],Table1[#All],2,0)</f>
        <v>29408.941433732005</v>
      </c>
    </row>
    <row r="272" spans="1:6" hidden="1" x14ac:dyDescent="0.25">
      <c r="A272" t="s">
        <v>20</v>
      </c>
      <c r="B272">
        <v>22110</v>
      </c>
      <c r="C272" t="s">
        <v>89</v>
      </c>
      <c r="D272" t="s">
        <v>105</v>
      </c>
      <c r="E272" s="5">
        <v>210716.00959947001</v>
      </c>
      <c r="F272" s="5">
        <f>WholesaleData[[#This Row],[Liquor Volume (L)]]*VLOOKUP(WholesaleData[[#This Row],[Liquor Type]],Table1[#All],2,0)</f>
        <v>5668.2606582257431</v>
      </c>
    </row>
    <row r="273" spans="1:6" hidden="1" x14ac:dyDescent="0.25">
      <c r="A273" t="s">
        <v>20</v>
      </c>
      <c r="B273">
        <v>22110</v>
      </c>
      <c r="C273" t="s">
        <v>90</v>
      </c>
      <c r="D273" t="s">
        <v>105</v>
      </c>
      <c r="E273" s="5">
        <v>57006.086244300001</v>
      </c>
      <c r="F273" s="5">
        <f>WholesaleData[[#This Row],[Liquor Volume (L)]]*VLOOKUP(WholesaleData[[#This Row],[Liquor Type]],Table1[#All],2,0)</f>
        <v>1533.4637199716701</v>
      </c>
    </row>
    <row r="274" spans="1:6" hidden="1" x14ac:dyDescent="0.25">
      <c r="A274" t="s">
        <v>20</v>
      </c>
      <c r="B274">
        <v>22110</v>
      </c>
      <c r="C274" t="s">
        <v>91</v>
      </c>
      <c r="D274" t="s">
        <v>105</v>
      </c>
      <c r="E274" s="5">
        <v>684242.86477989086</v>
      </c>
      <c r="F274" s="5">
        <f>WholesaleData[[#This Row],[Liquor Volume (L)]]*VLOOKUP(WholesaleData[[#This Row],[Liquor Type]],Table1[#All],2,0)</f>
        <v>23811.651694340202</v>
      </c>
    </row>
    <row r="275" spans="1:6" hidden="1" x14ac:dyDescent="0.25">
      <c r="A275" t="s">
        <v>20</v>
      </c>
      <c r="B275">
        <v>22110</v>
      </c>
      <c r="C275" t="s">
        <v>92</v>
      </c>
      <c r="D275" t="s">
        <v>105</v>
      </c>
      <c r="E275" s="5">
        <v>70576.496477200009</v>
      </c>
      <c r="F275" s="5">
        <f>WholesaleData[[#This Row],[Liquor Volume (L)]]*VLOOKUP(WholesaleData[[#This Row],[Liquor Type]],Table1[#All],2,0)</f>
        <v>2456.0620774065601</v>
      </c>
    </row>
    <row r="276" spans="1:6" hidden="1" x14ac:dyDescent="0.25">
      <c r="A276" t="s">
        <v>20</v>
      </c>
      <c r="B276">
        <v>22110</v>
      </c>
      <c r="C276" t="s">
        <v>93</v>
      </c>
      <c r="D276" t="s">
        <v>93</v>
      </c>
      <c r="E276" s="5">
        <v>190533.14374407096</v>
      </c>
      <c r="F276" s="5">
        <f>WholesaleData[[#This Row],[Liquor Volume (L)]]*VLOOKUP(WholesaleData[[#This Row],[Liquor Type]],Table1[#All],2,0)</f>
        <v>9526.6571872035474</v>
      </c>
    </row>
    <row r="277" spans="1:6" hidden="1" x14ac:dyDescent="0.25">
      <c r="A277" t="s">
        <v>20</v>
      </c>
      <c r="B277">
        <v>22110</v>
      </c>
      <c r="C277" t="s">
        <v>94</v>
      </c>
      <c r="D277" t="s">
        <v>106</v>
      </c>
      <c r="E277" s="5">
        <v>26573.839248670003</v>
      </c>
      <c r="F277" s="5">
        <f>WholesaleData[[#This Row],[Liquor Volume (L)]]*VLOOKUP(WholesaleData[[#This Row],[Liquor Type]],Table1[#All],2,0)</f>
        <v>4756.7172255119303</v>
      </c>
    </row>
    <row r="278" spans="1:6" hidden="1" x14ac:dyDescent="0.25">
      <c r="A278" t="s">
        <v>20</v>
      </c>
      <c r="B278">
        <v>22110</v>
      </c>
      <c r="C278" t="s">
        <v>95</v>
      </c>
      <c r="D278" t="s">
        <v>106</v>
      </c>
      <c r="E278" s="5">
        <v>400</v>
      </c>
      <c r="F278" s="5">
        <f>WholesaleData[[#This Row],[Liquor Volume (L)]]*VLOOKUP(WholesaleData[[#This Row],[Liquor Type]],Table1[#All],2,0)</f>
        <v>71.599999999999994</v>
      </c>
    </row>
    <row r="279" spans="1:6" hidden="1" x14ac:dyDescent="0.25">
      <c r="A279" t="s">
        <v>20</v>
      </c>
      <c r="B279">
        <v>22110</v>
      </c>
      <c r="C279" t="s">
        <v>96</v>
      </c>
      <c r="D279" t="s">
        <v>106</v>
      </c>
      <c r="E279" s="5">
        <v>1200</v>
      </c>
      <c r="F279" s="5">
        <f>WholesaleData[[#This Row],[Liquor Volume (L)]]*VLOOKUP(WholesaleData[[#This Row],[Liquor Type]],Table1[#All],2,0)</f>
        <v>214.79999999999998</v>
      </c>
    </row>
    <row r="280" spans="1:6" hidden="1" x14ac:dyDescent="0.25">
      <c r="A280" t="s">
        <v>20</v>
      </c>
      <c r="B280">
        <v>22110</v>
      </c>
      <c r="C280" t="s">
        <v>97</v>
      </c>
      <c r="D280" t="s">
        <v>106</v>
      </c>
      <c r="E280" s="5">
        <v>12220.0392364</v>
      </c>
      <c r="F280" s="5">
        <f>WholesaleData[[#This Row],[Liquor Volume (L)]]*VLOOKUP(WholesaleData[[#This Row],[Liquor Type]],Table1[#All],2,0)</f>
        <v>2187.3870233155999</v>
      </c>
    </row>
    <row r="281" spans="1:6" hidden="1" x14ac:dyDescent="0.25">
      <c r="A281" t="s">
        <v>20</v>
      </c>
      <c r="B281">
        <v>22110</v>
      </c>
      <c r="C281" t="s">
        <v>98</v>
      </c>
      <c r="D281" t="s">
        <v>107</v>
      </c>
      <c r="E281" s="5">
        <v>865033.82041381218</v>
      </c>
      <c r="F281" s="5">
        <f>WholesaleData[[#This Row],[Liquor Volume (L)]]*VLOOKUP(WholesaleData[[#This Row],[Liquor Type]],Table1[#All],2,0)</f>
        <v>43338.194402731991</v>
      </c>
    </row>
    <row r="282" spans="1:6" hidden="1" x14ac:dyDescent="0.25">
      <c r="A282" t="s">
        <v>20</v>
      </c>
      <c r="B282">
        <v>22110</v>
      </c>
      <c r="C282" t="s">
        <v>99</v>
      </c>
      <c r="D282" t="s">
        <v>107</v>
      </c>
      <c r="E282" s="5">
        <v>135775.74801753499</v>
      </c>
      <c r="F282" s="5">
        <f>WholesaleData[[#This Row],[Liquor Volume (L)]]*VLOOKUP(WholesaleData[[#This Row],[Liquor Type]],Table1[#All],2,0)</f>
        <v>56618.486923312092</v>
      </c>
    </row>
    <row r="283" spans="1:6" hidden="1" x14ac:dyDescent="0.25">
      <c r="A283" t="s">
        <v>20</v>
      </c>
      <c r="B283">
        <v>22110</v>
      </c>
      <c r="C283" t="s">
        <v>100</v>
      </c>
      <c r="D283" t="s">
        <v>106</v>
      </c>
      <c r="E283" s="5">
        <v>629856.83773600589</v>
      </c>
      <c r="F283" s="5">
        <f>WholesaleData[[#This Row],[Liquor Volume (L)]]*VLOOKUP(WholesaleData[[#This Row],[Liquor Type]],Table1[#All],2,0)</f>
        <v>77472.391041528725</v>
      </c>
    </row>
    <row r="284" spans="1:6" hidden="1" x14ac:dyDescent="0.25">
      <c r="A284" t="s">
        <v>20</v>
      </c>
      <c r="B284">
        <v>22110</v>
      </c>
      <c r="C284" t="s">
        <v>102</v>
      </c>
      <c r="D284" t="s">
        <v>106</v>
      </c>
      <c r="E284" s="5">
        <v>5200</v>
      </c>
      <c r="F284" s="5">
        <f>WholesaleData[[#This Row],[Liquor Volume (L)]]*VLOOKUP(WholesaleData[[#This Row],[Liquor Type]],Table1[#All],2,0)</f>
        <v>639.6</v>
      </c>
    </row>
    <row r="285" spans="1:6" hidden="1" x14ac:dyDescent="0.25">
      <c r="A285" t="s">
        <v>20</v>
      </c>
      <c r="B285">
        <v>22110</v>
      </c>
      <c r="C285" t="s">
        <v>103</v>
      </c>
      <c r="D285" t="s">
        <v>106</v>
      </c>
      <c r="E285" s="5">
        <v>440720.84400599997</v>
      </c>
      <c r="F285" s="5">
        <f>WholesaleData[[#This Row],[Liquor Volume (L)]]*VLOOKUP(WholesaleData[[#This Row],[Liquor Type]],Table1[#All],2,0)</f>
        <v>54208.663812737992</v>
      </c>
    </row>
    <row r="286" spans="1:6" hidden="1" x14ac:dyDescent="0.25">
      <c r="A286" t="s">
        <v>21</v>
      </c>
      <c r="B286">
        <v>22170</v>
      </c>
      <c r="C286" t="s">
        <v>87</v>
      </c>
      <c r="D286" t="s">
        <v>105</v>
      </c>
      <c r="E286" s="5">
        <v>6810249.7730306163</v>
      </c>
      <c r="F286" s="5">
        <f>WholesaleData[[#This Row],[Liquor Volume (L)]]*VLOOKUP(WholesaleData[[#This Row],[Liquor Type]],Table1[#All],2,0)</f>
        <v>324167.88919625734</v>
      </c>
    </row>
    <row r="287" spans="1:6" hidden="1" x14ac:dyDescent="0.25">
      <c r="A287" t="s">
        <v>21</v>
      </c>
      <c r="B287">
        <v>22170</v>
      </c>
      <c r="C287" t="s">
        <v>88</v>
      </c>
      <c r="D287" t="s">
        <v>105</v>
      </c>
      <c r="E287" s="5">
        <v>792550.31685979001</v>
      </c>
      <c r="F287" s="5">
        <f>WholesaleData[[#This Row],[Liquor Volume (L)]]*VLOOKUP(WholesaleData[[#This Row],[Liquor Type]],Table1[#All],2,0)</f>
        <v>37725.395082526004</v>
      </c>
    </row>
    <row r="288" spans="1:6" hidden="1" x14ac:dyDescent="0.25">
      <c r="A288" t="s">
        <v>21</v>
      </c>
      <c r="B288">
        <v>22170</v>
      </c>
      <c r="C288" t="s">
        <v>89</v>
      </c>
      <c r="D288" t="s">
        <v>105</v>
      </c>
      <c r="E288" s="5">
        <v>239333.101829444</v>
      </c>
      <c r="F288" s="5">
        <f>WholesaleData[[#This Row],[Liquor Volume (L)]]*VLOOKUP(WholesaleData[[#This Row],[Liquor Type]],Table1[#All],2,0)</f>
        <v>6438.060439212044</v>
      </c>
    </row>
    <row r="289" spans="1:6" hidden="1" x14ac:dyDescent="0.25">
      <c r="A289" t="s">
        <v>21</v>
      </c>
      <c r="B289">
        <v>22170</v>
      </c>
      <c r="C289" t="s">
        <v>90</v>
      </c>
      <c r="D289" t="s">
        <v>105</v>
      </c>
      <c r="E289" s="5">
        <v>67835.65209850001</v>
      </c>
      <c r="F289" s="5">
        <f>WholesaleData[[#This Row],[Liquor Volume (L)]]*VLOOKUP(WholesaleData[[#This Row],[Liquor Type]],Table1[#All],2,0)</f>
        <v>1824.7790414496503</v>
      </c>
    </row>
    <row r="290" spans="1:6" hidden="1" x14ac:dyDescent="0.25">
      <c r="A290" t="s">
        <v>21</v>
      </c>
      <c r="B290">
        <v>22170</v>
      </c>
      <c r="C290" t="s">
        <v>91</v>
      </c>
      <c r="D290" t="s">
        <v>105</v>
      </c>
      <c r="E290" s="5">
        <v>606822.56334078999</v>
      </c>
      <c r="F290" s="5">
        <f>WholesaleData[[#This Row],[Liquor Volume (L)]]*VLOOKUP(WholesaleData[[#This Row],[Liquor Type]],Table1[#All],2,0)</f>
        <v>21117.425204259489</v>
      </c>
    </row>
    <row r="291" spans="1:6" hidden="1" x14ac:dyDescent="0.25">
      <c r="A291" t="s">
        <v>21</v>
      </c>
      <c r="B291">
        <v>22170</v>
      </c>
      <c r="C291" t="s">
        <v>92</v>
      </c>
      <c r="D291" t="s">
        <v>105</v>
      </c>
      <c r="E291" s="5">
        <v>7865.9613429000001</v>
      </c>
      <c r="F291" s="5">
        <f>WholesaleData[[#This Row],[Liquor Volume (L)]]*VLOOKUP(WholesaleData[[#This Row],[Liquor Type]],Table1[#All],2,0)</f>
        <v>273.73545473292</v>
      </c>
    </row>
    <row r="292" spans="1:6" hidden="1" x14ac:dyDescent="0.25">
      <c r="A292" t="s">
        <v>21</v>
      </c>
      <c r="B292">
        <v>22170</v>
      </c>
      <c r="C292" t="s">
        <v>93</v>
      </c>
      <c r="D292" t="s">
        <v>93</v>
      </c>
      <c r="E292" s="5">
        <v>425181.24664824293</v>
      </c>
      <c r="F292" s="5">
        <f>WholesaleData[[#This Row],[Liquor Volume (L)]]*VLOOKUP(WholesaleData[[#This Row],[Liquor Type]],Table1[#All],2,0)</f>
        <v>21259.062332412148</v>
      </c>
    </row>
    <row r="293" spans="1:6" hidden="1" x14ac:dyDescent="0.25">
      <c r="A293" t="s">
        <v>21</v>
      </c>
      <c r="B293">
        <v>22170</v>
      </c>
      <c r="C293" t="s">
        <v>94</v>
      </c>
      <c r="D293" t="s">
        <v>106</v>
      </c>
      <c r="E293" s="5">
        <v>37592.958971565</v>
      </c>
      <c r="F293" s="5">
        <f>WholesaleData[[#This Row],[Liquor Volume (L)]]*VLOOKUP(WholesaleData[[#This Row],[Liquor Type]],Table1[#All],2,0)</f>
        <v>6729.1396559101349</v>
      </c>
    </row>
    <row r="294" spans="1:6" hidden="1" x14ac:dyDescent="0.25">
      <c r="A294" t="s">
        <v>21</v>
      </c>
      <c r="B294">
        <v>22170</v>
      </c>
      <c r="C294" t="s">
        <v>97</v>
      </c>
      <c r="D294" t="s">
        <v>106</v>
      </c>
      <c r="E294" s="5">
        <v>22305.765839400003</v>
      </c>
      <c r="F294" s="5">
        <f>WholesaleData[[#This Row],[Liquor Volume (L)]]*VLOOKUP(WholesaleData[[#This Row],[Liquor Type]],Table1[#All],2,0)</f>
        <v>3992.7320852526004</v>
      </c>
    </row>
    <row r="295" spans="1:6" hidden="1" x14ac:dyDescent="0.25">
      <c r="A295" t="s">
        <v>21</v>
      </c>
      <c r="B295">
        <v>22170</v>
      </c>
      <c r="C295" t="s">
        <v>98</v>
      </c>
      <c r="D295" t="s">
        <v>107</v>
      </c>
      <c r="E295" s="5">
        <v>2067325.7331257309</v>
      </c>
      <c r="F295" s="5">
        <f>WholesaleData[[#This Row],[Liquor Volume (L)]]*VLOOKUP(WholesaleData[[#This Row],[Liquor Type]],Table1[#All],2,0)</f>
        <v>103573.01922959911</v>
      </c>
    </row>
    <row r="296" spans="1:6" hidden="1" x14ac:dyDescent="0.25">
      <c r="A296" t="s">
        <v>21</v>
      </c>
      <c r="B296">
        <v>22170</v>
      </c>
      <c r="C296" t="s">
        <v>99</v>
      </c>
      <c r="D296" t="s">
        <v>107</v>
      </c>
      <c r="E296" s="5">
        <v>360386.12539360207</v>
      </c>
      <c r="F296" s="5">
        <f>WholesaleData[[#This Row],[Liquor Volume (L)]]*VLOOKUP(WholesaleData[[#This Row],[Liquor Type]],Table1[#All],2,0)</f>
        <v>150281.01428913206</v>
      </c>
    </row>
    <row r="297" spans="1:6" hidden="1" x14ac:dyDescent="0.25">
      <c r="A297" t="s">
        <v>21</v>
      </c>
      <c r="B297">
        <v>22170</v>
      </c>
      <c r="C297" t="s">
        <v>100</v>
      </c>
      <c r="D297" t="s">
        <v>106</v>
      </c>
      <c r="E297" s="5">
        <v>1717161.0173590954</v>
      </c>
      <c r="F297" s="5">
        <f>WholesaleData[[#This Row],[Liquor Volume (L)]]*VLOOKUP(WholesaleData[[#This Row],[Liquor Type]],Table1[#All],2,0)</f>
        <v>211210.80513516872</v>
      </c>
    </row>
    <row r="298" spans="1:6" hidden="1" x14ac:dyDescent="0.25">
      <c r="A298" t="s">
        <v>21</v>
      </c>
      <c r="B298">
        <v>22170</v>
      </c>
      <c r="C298" t="s">
        <v>101</v>
      </c>
      <c r="D298" t="s">
        <v>106</v>
      </c>
      <c r="E298" s="5">
        <v>18.330916500000001</v>
      </c>
      <c r="F298" s="5">
        <f>WholesaleData[[#This Row],[Liquor Volume (L)]]*VLOOKUP(WholesaleData[[#This Row],[Liquor Type]],Table1[#All],2,0)</f>
        <v>2.2547027294999999</v>
      </c>
    </row>
    <row r="299" spans="1:6" hidden="1" x14ac:dyDescent="0.25">
      <c r="A299" t="s">
        <v>21</v>
      </c>
      <c r="B299">
        <v>22170</v>
      </c>
      <c r="C299" t="s">
        <v>102</v>
      </c>
      <c r="D299" t="s">
        <v>106</v>
      </c>
      <c r="E299" s="5">
        <v>3.4555000000000002</v>
      </c>
      <c r="F299" s="5">
        <f>WholesaleData[[#This Row],[Liquor Volume (L)]]*VLOOKUP(WholesaleData[[#This Row],[Liquor Type]],Table1[#All],2,0)</f>
        <v>0.42502650000000003</v>
      </c>
    </row>
    <row r="300" spans="1:6" hidden="1" x14ac:dyDescent="0.25">
      <c r="A300" t="s">
        <v>21</v>
      </c>
      <c r="B300">
        <v>22170</v>
      </c>
      <c r="C300" t="s">
        <v>103</v>
      </c>
      <c r="D300" t="s">
        <v>106</v>
      </c>
      <c r="E300" s="5">
        <v>764334.92108329991</v>
      </c>
      <c r="F300" s="5">
        <f>WholesaleData[[#This Row],[Liquor Volume (L)]]*VLOOKUP(WholesaleData[[#This Row],[Liquor Type]],Table1[#All],2,0)</f>
        <v>94013.195293245881</v>
      </c>
    </row>
    <row r="301" spans="1:6" hidden="1" x14ac:dyDescent="0.25">
      <c r="A301" t="s">
        <v>22</v>
      </c>
      <c r="B301">
        <v>22250</v>
      </c>
      <c r="C301" t="s">
        <v>87</v>
      </c>
      <c r="D301" t="s">
        <v>105</v>
      </c>
      <c r="E301" s="5">
        <v>579020.81159230706</v>
      </c>
      <c r="F301" s="5">
        <f>WholesaleData[[#This Row],[Liquor Volume (L)]]*VLOOKUP(WholesaleData[[#This Row],[Liquor Type]],Table1[#All],2,0)</f>
        <v>27561.390631793816</v>
      </c>
    </row>
    <row r="302" spans="1:6" hidden="1" x14ac:dyDescent="0.25">
      <c r="A302" t="s">
        <v>22</v>
      </c>
      <c r="B302">
        <v>22250</v>
      </c>
      <c r="C302" t="s">
        <v>88</v>
      </c>
      <c r="D302" t="s">
        <v>105</v>
      </c>
      <c r="E302" s="5">
        <v>93175.83354420001</v>
      </c>
      <c r="F302" s="5">
        <f>WholesaleData[[#This Row],[Liquor Volume (L)]]*VLOOKUP(WholesaleData[[#This Row],[Liquor Type]],Table1[#All],2,0)</f>
        <v>4435.1696767039211</v>
      </c>
    </row>
    <row r="303" spans="1:6" hidden="1" x14ac:dyDescent="0.25">
      <c r="A303" t="s">
        <v>22</v>
      </c>
      <c r="B303">
        <v>22250</v>
      </c>
      <c r="C303" t="s">
        <v>89</v>
      </c>
      <c r="D303" t="s">
        <v>105</v>
      </c>
      <c r="E303" s="5">
        <v>48155.382175844003</v>
      </c>
      <c r="F303" s="5">
        <f>WholesaleData[[#This Row],[Liquor Volume (L)]]*VLOOKUP(WholesaleData[[#This Row],[Liquor Type]],Table1[#All],2,0)</f>
        <v>1295.3797805302038</v>
      </c>
    </row>
    <row r="304" spans="1:6" hidden="1" x14ac:dyDescent="0.25">
      <c r="A304" t="s">
        <v>22</v>
      </c>
      <c r="B304">
        <v>22250</v>
      </c>
      <c r="C304" t="s">
        <v>90</v>
      </c>
      <c r="D304" t="s">
        <v>105</v>
      </c>
      <c r="E304" s="5">
        <v>17749.823439150001</v>
      </c>
      <c r="F304" s="5">
        <f>WholesaleData[[#This Row],[Liquor Volume (L)]]*VLOOKUP(WholesaleData[[#This Row],[Liquor Type]],Table1[#All],2,0)</f>
        <v>477.47025051313506</v>
      </c>
    </row>
    <row r="305" spans="1:6" hidden="1" x14ac:dyDescent="0.25">
      <c r="A305" t="s">
        <v>22</v>
      </c>
      <c r="B305">
        <v>22250</v>
      </c>
      <c r="C305" t="s">
        <v>91</v>
      </c>
      <c r="D305" t="s">
        <v>105</v>
      </c>
      <c r="E305" s="5">
        <v>331172.68356637802</v>
      </c>
      <c r="F305" s="5">
        <f>WholesaleData[[#This Row],[Liquor Volume (L)]]*VLOOKUP(WholesaleData[[#This Row],[Liquor Type]],Table1[#All],2,0)</f>
        <v>11524.809388109954</v>
      </c>
    </row>
    <row r="306" spans="1:6" hidden="1" x14ac:dyDescent="0.25">
      <c r="A306" t="s">
        <v>22</v>
      </c>
      <c r="B306">
        <v>22250</v>
      </c>
      <c r="C306" t="s">
        <v>92</v>
      </c>
      <c r="D306" t="s">
        <v>105</v>
      </c>
      <c r="E306" s="5">
        <v>27262.673271900003</v>
      </c>
      <c r="F306" s="5">
        <f>WholesaleData[[#This Row],[Liquor Volume (L)]]*VLOOKUP(WholesaleData[[#This Row],[Liquor Type]],Table1[#All],2,0)</f>
        <v>948.74102986212006</v>
      </c>
    </row>
    <row r="307" spans="1:6" hidden="1" x14ac:dyDescent="0.25">
      <c r="A307" t="s">
        <v>22</v>
      </c>
      <c r="B307">
        <v>22250</v>
      </c>
      <c r="C307" t="s">
        <v>93</v>
      </c>
      <c r="D307" t="s">
        <v>93</v>
      </c>
      <c r="E307" s="5">
        <v>29436.238603081001</v>
      </c>
      <c r="F307" s="5">
        <f>WholesaleData[[#This Row],[Liquor Volume (L)]]*VLOOKUP(WholesaleData[[#This Row],[Liquor Type]],Table1[#All],2,0)</f>
        <v>1471.8119301540501</v>
      </c>
    </row>
    <row r="308" spans="1:6" hidden="1" x14ac:dyDescent="0.25">
      <c r="A308" t="s">
        <v>22</v>
      </c>
      <c r="B308">
        <v>22250</v>
      </c>
      <c r="C308" t="s">
        <v>94</v>
      </c>
      <c r="D308" t="s">
        <v>106</v>
      </c>
      <c r="E308" s="5">
        <v>6294.9288995549996</v>
      </c>
      <c r="F308" s="5">
        <f>WholesaleData[[#This Row],[Liquor Volume (L)]]*VLOOKUP(WholesaleData[[#This Row],[Liquor Type]],Table1[#All],2,0)</f>
        <v>1126.792273020345</v>
      </c>
    </row>
    <row r="309" spans="1:6" hidden="1" x14ac:dyDescent="0.25">
      <c r="A309" t="s">
        <v>22</v>
      </c>
      <c r="B309">
        <v>22250</v>
      </c>
      <c r="C309" t="s">
        <v>97</v>
      </c>
      <c r="D309" t="s">
        <v>106</v>
      </c>
      <c r="E309" s="5">
        <v>3702.7307856000002</v>
      </c>
      <c r="F309" s="5">
        <f>WholesaleData[[#This Row],[Liquor Volume (L)]]*VLOOKUP(WholesaleData[[#This Row],[Liquor Type]],Table1[#All],2,0)</f>
        <v>662.78881062239998</v>
      </c>
    </row>
    <row r="310" spans="1:6" hidden="1" x14ac:dyDescent="0.25">
      <c r="A310" t="s">
        <v>22</v>
      </c>
      <c r="B310">
        <v>22250</v>
      </c>
      <c r="C310" t="s">
        <v>98</v>
      </c>
      <c r="D310" t="s">
        <v>107</v>
      </c>
      <c r="E310" s="5">
        <v>145039.22508957001</v>
      </c>
      <c r="F310" s="5">
        <f>WholesaleData[[#This Row],[Liquor Volume (L)]]*VLOOKUP(WholesaleData[[#This Row],[Liquor Type]],Table1[#All],2,0)</f>
        <v>7266.4651769874572</v>
      </c>
    </row>
    <row r="311" spans="1:6" hidden="1" x14ac:dyDescent="0.25">
      <c r="A311" t="s">
        <v>22</v>
      </c>
      <c r="B311">
        <v>22250</v>
      </c>
      <c r="C311" t="s">
        <v>99</v>
      </c>
      <c r="D311" t="s">
        <v>107</v>
      </c>
      <c r="E311" s="5">
        <v>19446.833951301996</v>
      </c>
      <c r="F311" s="5">
        <f>WholesaleData[[#This Row],[Liquor Volume (L)]]*VLOOKUP(WholesaleData[[#This Row],[Liquor Type]],Table1[#All],2,0)</f>
        <v>8109.3297576929317</v>
      </c>
    </row>
    <row r="312" spans="1:6" hidden="1" x14ac:dyDescent="0.25">
      <c r="A312" t="s">
        <v>22</v>
      </c>
      <c r="B312">
        <v>22250</v>
      </c>
      <c r="C312" t="s">
        <v>100</v>
      </c>
      <c r="D312" t="s">
        <v>106</v>
      </c>
      <c r="E312" s="5">
        <v>63232.895440105996</v>
      </c>
      <c r="F312" s="5">
        <f>WholesaleData[[#This Row],[Liquor Volume (L)]]*VLOOKUP(WholesaleData[[#This Row],[Liquor Type]],Table1[#All],2,0)</f>
        <v>7777.6461391330377</v>
      </c>
    </row>
    <row r="313" spans="1:6" hidden="1" x14ac:dyDescent="0.25">
      <c r="A313" t="s">
        <v>22</v>
      </c>
      <c r="B313">
        <v>22250</v>
      </c>
      <c r="C313" t="s">
        <v>103</v>
      </c>
      <c r="D313" t="s">
        <v>106</v>
      </c>
      <c r="E313" s="5">
        <v>56797.746225700001</v>
      </c>
      <c r="F313" s="5">
        <f>WholesaleData[[#This Row],[Liquor Volume (L)]]*VLOOKUP(WholesaleData[[#This Row],[Liquor Type]],Table1[#All],2,0)</f>
        <v>6986.1227857611002</v>
      </c>
    </row>
    <row r="314" spans="1:6" hidden="1" x14ac:dyDescent="0.25">
      <c r="A314" t="s">
        <v>23</v>
      </c>
      <c r="B314">
        <v>22310</v>
      </c>
      <c r="C314" t="s">
        <v>87</v>
      </c>
      <c r="D314" t="s">
        <v>105</v>
      </c>
      <c r="E314" s="5">
        <v>2403987.1792928264</v>
      </c>
      <c r="F314" s="5">
        <f>WholesaleData[[#This Row],[Liquor Volume (L)]]*VLOOKUP(WholesaleData[[#This Row],[Liquor Type]],Table1[#All],2,0)</f>
        <v>114429.78973433854</v>
      </c>
    </row>
    <row r="315" spans="1:6" hidden="1" x14ac:dyDescent="0.25">
      <c r="A315" t="s">
        <v>23</v>
      </c>
      <c r="B315">
        <v>22310</v>
      </c>
      <c r="C315" t="s">
        <v>88</v>
      </c>
      <c r="D315" t="s">
        <v>105</v>
      </c>
      <c r="E315" s="5">
        <v>510087.08379661205</v>
      </c>
      <c r="F315" s="5">
        <f>WholesaleData[[#This Row],[Liquor Volume (L)]]*VLOOKUP(WholesaleData[[#This Row],[Liquor Type]],Table1[#All],2,0)</f>
        <v>24280.145188718736</v>
      </c>
    </row>
    <row r="316" spans="1:6" hidden="1" x14ac:dyDescent="0.25">
      <c r="A316" t="s">
        <v>23</v>
      </c>
      <c r="B316">
        <v>22310</v>
      </c>
      <c r="C316" t="s">
        <v>89</v>
      </c>
      <c r="D316" t="s">
        <v>105</v>
      </c>
      <c r="E316" s="5">
        <v>91356.184687603993</v>
      </c>
      <c r="F316" s="5">
        <f>WholesaleData[[#This Row],[Liquor Volume (L)]]*VLOOKUP(WholesaleData[[#This Row],[Liquor Type]],Table1[#All],2,0)</f>
        <v>2457.4813680965476</v>
      </c>
    </row>
    <row r="317" spans="1:6" hidden="1" x14ac:dyDescent="0.25">
      <c r="A317" t="s">
        <v>23</v>
      </c>
      <c r="B317">
        <v>22310</v>
      </c>
      <c r="C317" t="s">
        <v>90</v>
      </c>
      <c r="D317" t="s">
        <v>105</v>
      </c>
      <c r="E317" s="5">
        <v>43364.507920699994</v>
      </c>
      <c r="F317" s="5">
        <f>WholesaleData[[#This Row],[Liquor Volume (L)]]*VLOOKUP(WholesaleData[[#This Row],[Liquor Type]],Table1[#All],2,0)</f>
        <v>1166.5052630668299</v>
      </c>
    </row>
    <row r="318" spans="1:6" hidden="1" x14ac:dyDescent="0.25">
      <c r="A318" t="s">
        <v>23</v>
      </c>
      <c r="B318">
        <v>22310</v>
      </c>
      <c r="C318" t="s">
        <v>91</v>
      </c>
      <c r="D318" t="s">
        <v>105</v>
      </c>
      <c r="E318" s="5">
        <v>88210.976280771007</v>
      </c>
      <c r="F318" s="5">
        <f>WholesaleData[[#This Row],[Liquor Volume (L)]]*VLOOKUP(WholesaleData[[#This Row],[Liquor Type]],Table1[#All],2,0)</f>
        <v>3069.7419745708307</v>
      </c>
    </row>
    <row r="319" spans="1:6" hidden="1" x14ac:dyDescent="0.25">
      <c r="A319" t="s">
        <v>23</v>
      </c>
      <c r="B319">
        <v>22310</v>
      </c>
      <c r="C319" t="s">
        <v>92</v>
      </c>
      <c r="D319" t="s">
        <v>105</v>
      </c>
      <c r="E319" s="5">
        <v>7489.4267725499994</v>
      </c>
      <c r="F319" s="5">
        <f>WholesaleData[[#This Row],[Liquor Volume (L)]]*VLOOKUP(WholesaleData[[#This Row],[Liquor Type]],Table1[#All],2,0)</f>
        <v>260.63205168473996</v>
      </c>
    </row>
    <row r="320" spans="1:6" hidden="1" x14ac:dyDescent="0.25">
      <c r="A320" t="s">
        <v>23</v>
      </c>
      <c r="B320">
        <v>22310</v>
      </c>
      <c r="C320" t="s">
        <v>93</v>
      </c>
      <c r="D320" t="s">
        <v>93</v>
      </c>
      <c r="E320" s="5">
        <v>185670.592445802</v>
      </c>
      <c r="F320" s="5">
        <f>WholesaleData[[#This Row],[Liquor Volume (L)]]*VLOOKUP(WholesaleData[[#This Row],[Liquor Type]],Table1[#All],2,0)</f>
        <v>9283.5296222900997</v>
      </c>
    </row>
    <row r="321" spans="1:6" hidden="1" x14ac:dyDescent="0.25">
      <c r="A321" t="s">
        <v>23</v>
      </c>
      <c r="B321">
        <v>22310</v>
      </c>
      <c r="C321" t="s">
        <v>94</v>
      </c>
      <c r="D321" t="s">
        <v>106</v>
      </c>
      <c r="E321" s="5">
        <v>15871.741848580001</v>
      </c>
      <c r="F321" s="5">
        <f>WholesaleData[[#This Row],[Liquor Volume (L)]]*VLOOKUP(WholesaleData[[#This Row],[Liquor Type]],Table1[#All],2,0)</f>
        <v>2841.0417908958202</v>
      </c>
    </row>
    <row r="322" spans="1:6" hidden="1" x14ac:dyDescent="0.25">
      <c r="A322" t="s">
        <v>23</v>
      </c>
      <c r="B322">
        <v>22310</v>
      </c>
      <c r="C322" t="s">
        <v>96</v>
      </c>
      <c r="D322" t="s">
        <v>106</v>
      </c>
      <c r="E322" s="5">
        <v>468</v>
      </c>
      <c r="F322" s="5">
        <f>WholesaleData[[#This Row],[Liquor Volume (L)]]*VLOOKUP(WholesaleData[[#This Row],[Liquor Type]],Table1[#All],2,0)</f>
        <v>83.771999999999991</v>
      </c>
    </row>
    <row r="323" spans="1:6" hidden="1" x14ac:dyDescent="0.25">
      <c r="A323" t="s">
        <v>23</v>
      </c>
      <c r="B323">
        <v>22310</v>
      </c>
      <c r="C323" t="s">
        <v>97</v>
      </c>
      <c r="D323" t="s">
        <v>106</v>
      </c>
      <c r="E323" s="5">
        <v>4563.7264163999998</v>
      </c>
      <c r="F323" s="5">
        <f>WholesaleData[[#This Row],[Liquor Volume (L)]]*VLOOKUP(WholesaleData[[#This Row],[Liquor Type]],Table1[#All],2,0)</f>
        <v>816.90702853559992</v>
      </c>
    </row>
    <row r="324" spans="1:6" hidden="1" x14ac:dyDescent="0.25">
      <c r="A324" t="s">
        <v>23</v>
      </c>
      <c r="B324">
        <v>22310</v>
      </c>
      <c r="C324" t="s">
        <v>98</v>
      </c>
      <c r="D324" t="s">
        <v>107</v>
      </c>
      <c r="E324" s="5">
        <v>386321.63992208405</v>
      </c>
      <c r="F324" s="5">
        <f>WholesaleData[[#This Row],[Liquor Volume (L)]]*VLOOKUP(WholesaleData[[#This Row],[Liquor Type]],Table1[#All],2,0)</f>
        <v>19354.71416009641</v>
      </c>
    </row>
    <row r="325" spans="1:6" hidden="1" x14ac:dyDescent="0.25">
      <c r="A325" t="s">
        <v>23</v>
      </c>
      <c r="B325">
        <v>22310</v>
      </c>
      <c r="C325" t="s">
        <v>99</v>
      </c>
      <c r="D325" t="s">
        <v>107</v>
      </c>
      <c r="E325" s="5">
        <v>167828.30871615402</v>
      </c>
      <c r="F325" s="5">
        <f>WholesaleData[[#This Row],[Liquor Volume (L)]]*VLOOKUP(WholesaleData[[#This Row],[Liquor Type]],Table1[#All],2,0)</f>
        <v>69984.40473463622</v>
      </c>
    </row>
    <row r="326" spans="1:6" hidden="1" x14ac:dyDescent="0.25">
      <c r="A326" t="s">
        <v>23</v>
      </c>
      <c r="B326">
        <v>22310</v>
      </c>
      <c r="C326" t="s">
        <v>100</v>
      </c>
      <c r="D326" t="s">
        <v>106</v>
      </c>
      <c r="E326" s="5">
        <v>1243731.1399114178</v>
      </c>
      <c r="F326" s="5">
        <f>WholesaleData[[#This Row],[Liquor Volume (L)]]*VLOOKUP(WholesaleData[[#This Row],[Liquor Type]],Table1[#All],2,0)</f>
        <v>152978.93020910438</v>
      </c>
    </row>
    <row r="327" spans="1:6" hidden="1" x14ac:dyDescent="0.25">
      <c r="A327" t="s">
        <v>23</v>
      </c>
      <c r="B327">
        <v>22310</v>
      </c>
      <c r="C327" t="s">
        <v>101</v>
      </c>
      <c r="D327" t="s">
        <v>106</v>
      </c>
      <c r="E327" s="5">
        <v>3.9564184500000001</v>
      </c>
      <c r="F327" s="5">
        <f>WholesaleData[[#This Row],[Liquor Volume (L)]]*VLOOKUP(WholesaleData[[#This Row],[Liquor Type]],Table1[#All],2,0)</f>
        <v>0.48663946935000002</v>
      </c>
    </row>
    <row r="328" spans="1:6" hidden="1" x14ac:dyDescent="0.25">
      <c r="A328" t="s">
        <v>23</v>
      </c>
      <c r="B328">
        <v>22310</v>
      </c>
      <c r="C328" t="s">
        <v>103</v>
      </c>
      <c r="D328" t="s">
        <v>106</v>
      </c>
      <c r="E328" s="5">
        <v>294173.94712793001</v>
      </c>
      <c r="F328" s="5">
        <f>WholesaleData[[#This Row],[Liquor Volume (L)]]*VLOOKUP(WholesaleData[[#This Row],[Liquor Type]],Table1[#All],2,0)</f>
        <v>36183.395496735393</v>
      </c>
    </row>
    <row r="329" spans="1:6" hidden="1" x14ac:dyDescent="0.25">
      <c r="A329" t="s">
        <v>24</v>
      </c>
      <c r="B329">
        <v>22410</v>
      </c>
      <c r="C329" t="s">
        <v>87</v>
      </c>
      <c r="D329" t="s">
        <v>105</v>
      </c>
      <c r="E329" s="5">
        <v>1013270.3172867361</v>
      </c>
      <c r="F329" s="5">
        <f>WholesaleData[[#This Row],[Liquor Volume (L)]]*VLOOKUP(WholesaleData[[#This Row],[Liquor Type]],Table1[#All],2,0)</f>
        <v>48231.667102848645</v>
      </c>
    </row>
    <row r="330" spans="1:6" hidden="1" x14ac:dyDescent="0.25">
      <c r="A330" t="s">
        <v>24</v>
      </c>
      <c r="B330">
        <v>22410</v>
      </c>
      <c r="C330" t="s">
        <v>88</v>
      </c>
      <c r="D330" t="s">
        <v>105</v>
      </c>
      <c r="E330" s="5">
        <v>180456.14892390001</v>
      </c>
      <c r="F330" s="5">
        <f>WholesaleData[[#This Row],[Liquor Volume (L)]]*VLOOKUP(WholesaleData[[#This Row],[Liquor Type]],Table1[#All],2,0)</f>
        <v>8589.7126887776412</v>
      </c>
    </row>
    <row r="331" spans="1:6" hidden="1" x14ac:dyDescent="0.25">
      <c r="A331" t="s">
        <v>24</v>
      </c>
      <c r="B331">
        <v>22410</v>
      </c>
      <c r="C331" t="s">
        <v>89</v>
      </c>
      <c r="D331" t="s">
        <v>105</v>
      </c>
      <c r="E331" s="5">
        <v>62106.546726861001</v>
      </c>
      <c r="F331" s="5">
        <f>WholesaleData[[#This Row],[Liquor Volume (L)]]*VLOOKUP(WholesaleData[[#This Row],[Liquor Type]],Table1[#All],2,0)</f>
        <v>1670.666106952561</v>
      </c>
    </row>
    <row r="332" spans="1:6" hidden="1" x14ac:dyDescent="0.25">
      <c r="A332" t="s">
        <v>24</v>
      </c>
      <c r="B332">
        <v>22410</v>
      </c>
      <c r="C332" t="s">
        <v>90</v>
      </c>
      <c r="D332" t="s">
        <v>105</v>
      </c>
      <c r="E332" s="5">
        <v>11261.7884959</v>
      </c>
      <c r="F332" s="5">
        <f>WholesaleData[[#This Row],[Liquor Volume (L)]]*VLOOKUP(WholesaleData[[#This Row],[Liquor Type]],Table1[#All],2,0)</f>
        <v>302.94211053971003</v>
      </c>
    </row>
    <row r="333" spans="1:6" hidden="1" x14ac:dyDescent="0.25">
      <c r="A333" t="s">
        <v>24</v>
      </c>
      <c r="B333">
        <v>22410</v>
      </c>
      <c r="C333" t="s">
        <v>91</v>
      </c>
      <c r="D333" t="s">
        <v>105</v>
      </c>
      <c r="E333" s="5">
        <v>258560.54191306501</v>
      </c>
      <c r="F333" s="5">
        <f>WholesaleData[[#This Row],[Liquor Volume (L)]]*VLOOKUP(WholesaleData[[#This Row],[Liquor Type]],Table1[#All],2,0)</f>
        <v>8997.9068585746627</v>
      </c>
    </row>
    <row r="334" spans="1:6" hidden="1" x14ac:dyDescent="0.25">
      <c r="A334" t="s">
        <v>24</v>
      </c>
      <c r="B334">
        <v>22410</v>
      </c>
      <c r="C334" t="s">
        <v>92</v>
      </c>
      <c r="D334" t="s">
        <v>105</v>
      </c>
      <c r="E334" s="5">
        <v>11351.074109000001</v>
      </c>
      <c r="F334" s="5">
        <f>WholesaleData[[#This Row],[Liquor Volume (L)]]*VLOOKUP(WholesaleData[[#This Row],[Liquor Type]],Table1[#All],2,0)</f>
        <v>395.0173789932</v>
      </c>
    </row>
    <row r="335" spans="1:6" hidden="1" x14ac:dyDescent="0.25">
      <c r="A335" t="s">
        <v>24</v>
      </c>
      <c r="B335">
        <v>22410</v>
      </c>
      <c r="C335" t="s">
        <v>93</v>
      </c>
      <c r="D335" t="s">
        <v>93</v>
      </c>
      <c r="E335" s="5">
        <v>67646.849018901994</v>
      </c>
      <c r="F335" s="5">
        <f>WholesaleData[[#This Row],[Liquor Volume (L)]]*VLOOKUP(WholesaleData[[#This Row],[Liquor Type]],Table1[#All],2,0)</f>
        <v>3382.3424509450997</v>
      </c>
    </row>
    <row r="336" spans="1:6" hidden="1" x14ac:dyDescent="0.25">
      <c r="A336" t="s">
        <v>24</v>
      </c>
      <c r="B336">
        <v>22410</v>
      </c>
      <c r="C336" t="s">
        <v>94</v>
      </c>
      <c r="D336" t="s">
        <v>106</v>
      </c>
      <c r="E336" s="5">
        <v>11603.341885080001</v>
      </c>
      <c r="F336" s="5">
        <f>WholesaleData[[#This Row],[Liquor Volume (L)]]*VLOOKUP(WholesaleData[[#This Row],[Liquor Type]],Table1[#All],2,0)</f>
        <v>2076.99819742932</v>
      </c>
    </row>
    <row r="337" spans="1:6" hidden="1" x14ac:dyDescent="0.25">
      <c r="A337" t="s">
        <v>24</v>
      </c>
      <c r="B337">
        <v>22410</v>
      </c>
      <c r="C337" t="s">
        <v>97</v>
      </c>
      <c r="D337" t="s">
        <v>106</v>
      </c>
      <c r="E337" s="5">
        <v>5992.8380379999999</v>
      </c>
      <c r="F337" s="5">
        <f>WholesaleData[[#This Row],[Liquor Volume (L)]]*VLOOKUP(WholesaleData[[#This Row],[Liquor Type]],Table1[#All],2,0)</f>
        <v>1072.718008802</v>
      </c>
    </row>
    <row r="338" spans="1:6" hidden="1" x14ac:dyDescent="0.25">
      <c r="A338" t="s">
        <v>24</v>
      </c>
      <c r="B338">
        <v>22410</v>
      </c>
      <c r="C338" t="s">
        <v>98</v>
      </c>
      <c r="D338" t="s">
        <v>107</v>
      </c>
      <c r="E338" s="5">
        <v>353321.78342629998</v>
      </c>
      <c r="F338" s="5">
        <f>WholesaleData[[#This Row],[Liquor Volume (L)]]*VLOOKUP(WholesaleData[[#This Row],[Liquor Type]],Table1[#All],2,0)</f>
        <v>17701.42134965763</v>
      </c>
    </row>
    <row r="339" spans="1:6" hidden="1" x14ac:dyDescent="0.25">
      <c r="A339" t="s">
        <v>24</v>
      </c>
      <c r="B339">
        <v>22410</v>
      </c>
      <c r="C339" t="s">
        <v>99</v>
      </c>
      <c r="D339" t="s">
        <v>107</v>
      </c>
      <c r="E339" s="5">
        <v>41476.112916359998</v>
      </c>
      <c r="F339" s="5">
        <f>WholesaleData[[#This Row],[Liquor Volume (L)]]*VLOOKUP(WholesaleData[[#This Row],[Liquor Type]],Table1[#All],2,0)</f>
        <v>17295.539086122117</v>
      </c>
    </row>
    <row r="340" spans="1:6" hidden="1" x14ac:dyDescent="0.25">
      <c r="A340" t="s">
        <v>24</v>
      </c>
      <c r="B340">
        <v>22410</v>
      </c>
      <c r="C340" t="s">
        <v>100</v>
      </c>
      <c r="D340" t="s">
        <v>106</v>
      </c>
      <c r="E340" s="5">
        <v>142555.430668635</v>
      </c>
      <c r="F340" s="5">
        <f>WholesaleData[[#This Row],[Liquor Volume (L)]]*VLOOKUP(WholesaleData[[#This Row],[Liquor Type]],Table1[#All],2,0)</f>
        <v>17534.317972242105</v>
      </c>
    </row>
    <row r="341" spans="1:6" hidden="1" x14ac:dyDescent="0.25">
      <c r="A341" t="s">
        <v>24</v>
      </c>
      <c r="B341">
        <v>22410</v>
      </c>
      <c r="C341" t="s">
        <v>103</v>
      </c>
      <c r="D341" t="s">
        <v>106</v>
      </c>
      <c r="E341" s="5">
        <v>114717.00154054</v>
      </c>
      <c r="F341" s="5">
        <f>WholesaleData[[#This Row],[Liquor Volume (L)]]*VLOOKUP(WholesaleData[[#This Row],[Liquor Type]],Table1[#All],2,0)</f>
        <v>14110.191189486421</v>
      </c>
    </row>
    <row r="342" spans="1:6" hidden="1" x14ac:dyDescent="0.25">
      <c r="A342" t="s">
        <v>25</v>
      </c>
      <c r="B342">
        <v>22490</v>
      </c>
      <c r="C342" t="s">
        <v>87</v>
      </c>
      <c r="D342" t="s">
        <v>105</v>
      </c>
      <c r="E342" s="5">
        <v>589972.54736120999</v>
      </c>
      <c r="F342" s="5">
        <f>WholesaleData[[#This Row],[Liquor Volume (L)]]*VLOOKUP(WholesaleData[[#This Row],[Liquor Type]],Table1[#All],2,0)</f>
        <v>28082.693254393598</v>
      </c>
    </row>
    <row r="343" spans="1:6" hidden="1" x14ac:dyDescent="0.25">
      <c r="A343" t="s">
        <v>25</v>
      </c>
      <c r="B343">
        <v>22490</v>
      </c>
      <c r="C343" t="s">
        <v>88</v>
      </c>
      <c r="D343" t="s">
        <v>105</v>
      </c>
      <c r="E343" s="5">
        <v>102983.89648130001</v>
      </c>
      <c r="F343" s="5">
        <f>WholesaleData[[#This Row],[Liquor Volume (L)]]*VLOOKUP(WholesaleData[[#This Row],[Liquor Type]],Table1[#All],2,0)</f>
        <v>4902.033472509881</v>
      </c>
    </row>
    <row r="344" spans="1:6" hidden="1" x14ac:dyDescent="0.25">
      <c r="A344" t="s">
        <v>25</v>
      </c>
      <c r="B344">
        <v>22490</v>
      </c>
      <c r="C344" t="s">
        <v>89</v>
      </c>
      <c r="D344" t="s">
        <v>105</v>
      </c>
      <c r="E344" s="5">
        <v>28638.233991470996</v>
      </c>
      <c r="F344" s="5">
        <f>WholesaleData[[#This Row],[Liquor Volume (L)]]*VLOOKUP(WholesaleData[[#This Row],[Liquor Type]],Table1[#All],2,0)</f>
        <v>770.36849437056981</v>
      </c>
    </row>
    <row r="345" spans="1:6" hidden="1" x14ac:dyDescent="0.25">
      <c r="A345" t="s">
        <v>25</v>
      </c>
      <c r="B345">
        <v>22490</v>
      </c>
      <c r="C345" t="s">
        <v>90</v>
      </c>
      <c r="D345" t="s">
        <v>105</v>
      </c>
      <c r="E345" s="5">
        <v>5199.3593576500007</v>
      </c>
      <c r="F345" s="5">
        <f>WholesaleData[[#This Row],[Liquor Volume (L)]]*VLOOKUP(WholesaleData[[#This Row],[Liquor Type]],Table1[#All],2,0)</f>
        <v>139.86276672078503</v>
      </c>
    </row>
    <row r="346" spans="1:6" hidden="1" x14ac:dyDescent="0.25">
      <c r="A346" t="s">
        <v>25</v>
      </c>
      <c r="B346">
        <v>22490</v>
      </c>
      <c r="C346" t="s">
        <v>91</v>
      </c>
      <c r="D346" t="s">
        <v>105</v>
      </c>
      <c r="E346" s="5">
        <v>118264.984638333</v>
      </c>
      <c r="F346" s="5">
        <f>WholesaleData[[#This Row],[Liquor Volume (L)]]*VLOOKUP(WholesaleData[[#This Row],[Liquor Type]],Table1[#All],2,0)</f>
        <v>4115.6214654139885</v>
      </c>
    </row>
    <row r="347" spans="1:6" hidden="1" x14ac:dyDescent="0.25">
      <c r="A347" t="s">
        <v>25</v>
      </c>
      <c r="B347">
        <v>22490</v>
      </c>
      <c r="C347" t="s">
        <v>92</v>
      </c>
      <c r="D347" t="s">
        <v>105</v>
      </c>
      <c r="E347" s="5">
        <v>9484.4705522499989</v>
      </c>
      <c r="F347" s="5">
        <f>WholesaleData[[#This Row],[Liquor Volume (L)]]*VLOOKUP(WholesaleData[[#This Row],[Liquor Type]],Table1[#All],2,0)</f>
        <v>330.05957521829993</v>
      </c>
    </row>
    <row r="348" spans="1:6" hidden="1" x14ac:dyDescent="0.25">
      <c r="A348" t="s">
        <v>25</v>
      </c>
      <c r="B348">
        <v>22490</v>
      </c>
      <c r="C348" t="s">
        <v>93</v>
      </c>
      <c r="D348" t="s">
        <v>93</v>
      </c>
      <c r="E348" s="5">
        <v>46561.245178285993</v>
      </c>
      <c r="F348" s="5">
        <f>WholesaleData[[#This Row],[Liquor Volume (L)]]*VLOOKUP(WholesaleData[[#This Row],[Liquor Type]],Table1[#All],2,0)</f>
        <v>2328.0622589142999</v>
      </c>
    </row>
    <row r="349" spans="1:6" hidden="1" x14ac:dyDescent="0.25">
      <c r="A349" t="s">
        <v>25</v>
      </c>
      <c r="B349">
        <v>22490</v>
      </c>
      <c r="C349" t="s">
        <v>94</v>
      </c>
      <c r="D349" t="s">
        <v>106</v>
      </c>
      <c r="E349" s="5">
        <v>3253.7062509550001</v>
      </c>
      <c r="F349" s="5">
        <f>WholesaleData[[#This Row],[Liquor Volume (L)]]*VLOOKUP(WholesaleData[[#This Row],[Liquor Type]],Table1[#All],2,0)</f>
        <v>582.41341892094499</v>
      </c>
    </row>
    <row r="350" spans="1:6" hidden="1" x14ac:dyDescent="0.25">
      <c r="A350" t="s">
        <v>25</v>
      </c>
      <c r="B350">
        <v>22490</v>
      </c>
      <c r="C350" t="s">
        <v>97</v>
      </c>
      <c r="D350" t="s">
        <v>106</v>
      </c>
      <c r="E350" s="5">
        <v>2770.1044001999999</v>
      </c>
      <c r="F350" s="5">
        <f>WholesaleData[[#This Row],[Liquor Volume (L)]]*VLOOKUP(WholesaleData[[#This Row],[Liquor Type]],Table1[#All],2,0)</f>
        <v>495.84868763579993</v>
      </c>
    </row>
    <row r="351" spans="1:6" hidden="1" x14ac:dyDescent="0.25">
      <c r="A351" t="s">
        <v>25</v>
      </c>
      <c r="B351">
        <v>22490</v>
      </c>
      <c r="C351" t="s">
        <v>98</v>
      </c>
      <c r="D351" t="s">
        <v>107</v>
      </c>
      <c r="E351" s="5">
        <v>145732.665457797</v>
      </c>
      <c r="F351" s="5">
        <f>WholesaleData[[#This Row],[Liquor Volume (L)]]*VLOOKUP(WholesaleData[[#This Row],[Liquor Type]],Table1[#All],2,0)</f>
        <v>7301.2065394356296</v>
      </c>
    </row>
    <row r="352" spans="1:6" hidden="1" x14ac:dyDescent="0.25">
      <c r="A352" t="s">
        <v>25</v>
      </c>
      <c r="B352">
        <v>22490</v>
      </c>
      <c r="C352" t="s">
        <v>99</v>
      </c>
      <c r="D352" t="s">
        <v>107</v>
      </c>
      <c r="E352" s="5">
        <v>17497.333289109996</v>
      </c>
      <c r="F352" s="5">
        <f>WholesaleData[[#This Row],[Liquor Volume (L)]]*VLOOKUP(WholesaleData[[#This Row],[Liquor Type]],Table1[#All],2,0)</f>
        <v>7296.387981558868</v>
      </c>
    </row>
    <row r="353" spans="1:6" hidden="1" x14ac:dyDescent="0.25">
      <c r="A353" t="s">
        <v>25</v>
      </c>
      <c r="B353">
        <v>22490</v>
      </c>
      <c r="C353" t="s">
        <v>100</v>
      </c>
      <c r="D353" t="s">
        <v>106</v>
      </c>
      <c r="E353" s="5">
        <v>152900.95828016996</v>
      </c>
      <c r="F353" s="5">
        <f>WholesaleData[[#This Row],[Liquor Volume (L)]]*VLOOKUP(WholesaleData[[#This Row],[Liquor Type]],Table1[#All],2,0)</f>
        <v>18806.817868460905</v>
      </c>
    </row>
    <row r="354" spans="1:6" hidden="1" x14ac:dyDescent="0.25">
      <c r="A354" t="s">
        <v>25</v>
      </c>
      <c r="B354">
        <v>22490</v>
      </c>
      <c r="C354" t="s">
        <v>103</v>
      </c>
      <c r="D354" t="s">
        <v>106</v>
      </c>
      <c r="E354" s="5">
        <v>40194.832102540007</v>
      </c>
      <c r="F354" s="5">
        <f>WholesaleData[[#This Row],[Liquor Volume (L)]]*VLOOKUP(WholesaleData[[#This Row],[Liquor Type]],Table1[#All],2,0)</f>
        <v>4943.9643486124205</v>
      </c>
    </row>
    <row r="355" spans="1:6" hidden="1" x14ac:dyDescent="0.25">
      <c r="A355" t="s">
        <v>26</v>
      </c>
      <c r="B355">
        <v>22620</v>
      </c>
      <c r="C355" t="s">
        <v>87</v>
      </c>
      <c r="D355" t="s">
        <v>105</v>
      </c>
      <c r="E355" s="5">
        <v>7663274.2329984652</v>
      </c>
      <c r="F355" s="5">
        <f>WholesaleData[[#This Row],[Liquor Volume (L)]]*VLOOKUP(WholesaleData[[#This Row],[Liquor Type]],Table1[#All],2,0)</f>
        <v>364771.85349072696</v>
      </c>
    </row>
    <row r="356" spans="1:6" hidden="1" x14ac:dyDescent="0.25">
      <c r="A356" t="s">
        <v>26</v>
      </c>
      <c r="B356">
        <v>22620</v>
      </c>
      <c r="C356" t="s">
        <v>88</v>
      </c>
      <c r="D356" t="s">
        <v>105</v>
      </c>
      <c r="E356" s="5">
        <v>1021610.7222555861</v>
      </c>
      <c r="F356" s="5">
        <f>WholesaleData[[#This Row],[Liquor Volume (L)]]*VLOOKUP(WholesaleData[[#This Row],[Liquor Type]],Table1[#All],2,0)</f>
        <v>48628.670379365904</v>
      </c>
    </row>
    <row r="357" spans="1:6" hidden="1" x14ac:dyDescent="0.25">
      <c r="A357" t="s">
        <v>26</v>
      </c>
      <c r="B357">
        <v>22620</v>
      </c>
      <c r="C357" t="s">
        <v>89</v>
      </c>
      <c r="D357" t="s">
        <v>105</v>
      </c>
      <c r="E357" s="5">
        <v>407439.68284612399</v>
      </c>
      <c r="F357" s="5">
        <f>WholesaleData[[#This Row],[Liquor Volume (L)]]*VLOOKUP(WholesaleData[[#This Row],[Liquor Type]],Table1[#All],2,0)</f>
        <v>10960.127468560735</v>
      </c>
    </row>
    <row r="358" spans="1:6" hidden="1" x14ac:dyDescent="0.25">
      <c r="A358" t="s">
        <v>26</v>
      </c>
      <c r="B358">
        <v>22620</v>
      </c>
      <c r="C358" t="s">
        <v>90</v>
      </c>
      <c r="D358" t="s">
        <v>105</v>
      </c>
      <c r="E358" s="5">
        <v>107815.48752894999</v>
      </c>
      <c r="F358" s="5">
        <f>WholesaleData[[#This Row],[Liquor Volume (L)]]*VLOOKUP(WholesaleData[[#This Row],[Liquor Type]],Table1[#All],2,0)</f>
        <v>2900.2366145287547</v>
      </c>
    </row>
    <row r="359" spans="1:6" hidden="1" x14ac:dyDescent="0.25">
      <c r="A359" t="s">
        <v>26</v>
      </c>
      <c r="B359">
        <v>22620</v>
      </c>
      <c r="C359" t="s">
        <v>91</v>
      </c>
      <c r="D359" t="s">
        <v>105</v>
      </c>
      <c r="E359" s="5">
        <v>1572153.1996296069</v>
      </c>
      <c r="F359" s="5">
        <f>WholesaleData[[#This Row],[Liquor Volume (L)]]*VLOOKUP(WholesaleData[[#This Row],[Liquor Type]],Table1[#All],2,0)</f>
        <v>54710.931347110316</v>
      </c>
    </row>
    <row r="360" spans="1:6" hidden="1" x14ac:dyDescent="0.25">
      <c r="A360" t="s">
        <v>26</v>
      </c>
      <c r="B360">
        <v>22620</v>
      </c>
      <c r="C360" t="s">
        <v>92</v>
      </c>
      <c r="D360" t="s">
        <v>105</v>
      </c>
      <c r="E360" s="5">
        <v>124817.52304624999</v>
      </c>
      <c r="F360" s="5">
        <f>WholesaleData[[#This Row],[Liquor Volume (L)]]*VLOOKUP(WholesaleData[[#This Row],[Liquor Type]],Table1[#All],2,0)</f>
        <v>4343.6498020094996</v>
      </c>
    </row>
    <row r="361" spans="1:6" hidden="1" x14ac:dyDescent="0.25">
      <c r="A361" t="s">
        <v>26</v>
      </c>
      <c r="B361">
        <v>22620</v>
      </c>
      <c r="C361" t="s">
        <v>93</v>
      </c>
      <c r="D361" t="s">
        <v>93</v>
      </c>
      <c r="E361" s="5">
        <v>453281.16715852194</v>
      </c>
      <c r="F361" s="5">
        <f>WholesaleData[[#This Row],[Liquor Volume (L)]]*VLOOKUP(WholesaleData[[#This Row],[Liquor Type]],Table1[#All],2,0)</f>
        <v>22664.0583579261</v>
      </c>
    </row>
    <row r="362" spans="1:6" hidden="1" x14ac:dyDescent="0.25">
      <c r="A362" t="s">
        <v>26</v>
      </c>
      <c r="B362">
        <v>22620</v>
      </c>
      <c r="C362" t="s">
        <v>94</v>
      </c>
      <c r="D362" t="s">
        <v>106</v>
      </c>
      <c r="E362" s="5">
        <v>48087.740798835002</v>
      </c>
      <c r="F362" s="5">
        <f>WholesaleData[[#This Row],[Liquor Volume (L)]]*VLOOKUP(WholesaleData[[#This Row],[Liquor Type]],Table1[#All],2,0)</f>
        <v>8607.7056029914656</v>
      </c>
    </row>
    <row r="363" spans="1:6" hidden="1" x14ac:dyDescent="0.25">
      <c r="A363" t="s">
        <v>26</v>
      </c>
      <c r="B363">
        <v>22620</v>
      </c>
      <c r="C363" t="s">
        <v>95</v>
      </c>
      <c r="D363" t="s">
        <v>106</v>
      </c>
      <c r="E363" s="5">
        <v>130.85824049999999</v>
      </c>
      <c r="F363" s="5">
        <f>WholesaleData[[#This Row],[Liquor Volume (L)]]*VLOOKUP(WholesaleData[[#This Row],[Liquor Type]],Table1[#All],2,0)</f>
        <v>23.423625049499996</v>
      </c>
    </row>
    <row r="364" spans="1:6" hidden="1" x14ac:dyDescent="0.25">
      <c r="A364" t="s">
        <v>26</v>
      </c>
      <c r="B364">
        <v>22620</v>
      </c>
      <c r="C364" t="s">
        <v>96</v>
      </c>
      <c r="D364" t="s">
        <v>106</v>
      </c>
      <c r="E364" s="5">
        <v>311.30061620000004</v>
      </c>
      <c r="F364" s="5">
        <f>WholesaleData[[#This Row],[Liquor Volume (L)]]*VLOOKUP(WholesaleData[[#This Row],[Liquor Type]],Table1[#All],2,0)</f>
        <v>55.722810299800003</v>
      </c>
    </row>
    <row r="365" spans="1:6" hidden="1" x14ac:dyDescent="0.25">
      <c r="A365" t="s">
        <v>26</v>
      </c>
      <c r="B365">
        <v>22620</v>
      </c>
      <c r="C365" t="s">
        <v>97</v>
      </c>
      <c r="D365" t="s">
        <v>106</v>
      </c>
      <c r="E365" s="5">
        <v>23564.587430399999</v>
      </c>
      <c r="F365" s="5">
        <f>WholesaleData[[#This Row],[Liquor Volume (L)]]*VLOOKUP(WholesaleData[[#This Row],[Liquor Type]],Table1[#All],2,0)</f>
        <v>4218.0611500415998</v>
      </c>
    </row>
    <row r="366" spans="1:6" hidden="1" x14ac:dyDescent="0.25">
      <c r="A366" t="s">
        <v>26</v>
      </c>
      <c r="B366">
        <v>22620</v>
      </c>
      <c r="C366" t="s">
        <v>98</v>
      </c>
      <c r="D366" t="s">
        <v>107</v>
      </c>
      <c r="E366" s="5">
        <v>1770831.9167785568</v>
      </c>
      <c r="F366" s="5">
        <f>WholesaleData[[#This Row],[Liquor Volume (L)]]*VLOOKUP(WholesaleData[[#This Row],[Liquor Type]],Table1[#All],2,0)</f>
        <v>88718.679030605694</v>
      </c>
    </row>
    <row r="367" spans="1:6" hidden="1" x14ac:dyDescent="0.25">
      <c r="A367" t="s">
        <v>26</v>
      </c>
      <c r="B367">
        <v>22620</v>
      </c>
      <c r="C367" t="s">
        <v>99</v>
      </c>
      <c r="D367" t="s">
        <v>107</v>
      </c>
      <c r="E367" s="5">
        <v>237659.89388950699</v>
      </c>
      <c r="F367" s="5">
        <f>WholesaleData[[#This Row],[Liquor Volume (L)]]*VLOOKUP(WholesaleData[[#This Row],[Liquor Type]],Table1[#All],2,0)</f>
        <v>99104.175751924413</v>
      </c>
    </row>
    <row r="368" spans="1:6" hidden="1" x14ac:dyDescent="0.25">
      <c r="A368" t="s">
        <v>26</v>
      </c>
      <c r="B368">
        <v>22620</v>
      </c>
      <c r="C368" t="s">
        <v>100</v>
      </c>
      <c r="D368" t="s">
        <v>106</v>
      </c>
      <c r="E368" s="5">
        <v>1342251.374382417</v>
      </c>
      <c r="F368" s="5">
        <f>WholesaleData[[#This Row],[Liquor Volume (L)]]*VLOOKUP(WholesaleData[[#This Row],[Liquor Type]],Table1[#All],2,0)</f>
        <v>165096.91904903727</v>
      </c>
    </row>
    <row r="369" spans="1:6" hidden="1" x14ac:dyDescent="0.25">
      <c r="A369" t="s">
        <v>26</v>
      </c>
      <c r="B369">
        <v>22620</v>
      </c>
      <c r="C369" t="s">
        <v>101</v>
      </c>
      <c r="D369" t="s">
        <v>106</v>
      </c>
      <c r="E369" s="5">
        <v>77460.801227899996</v>
      </c>
      <c r="F369" s="5">
        <f>WholesaleData[[#This Row],[Liquor Volume (L)]]*VLOOKUP(WholesaleData[[#This Row],[Liquor Type]],Table1[#All],2,0)</f>
        <v>9527.6785510316986</v>
      </c>
    </row>
    <row r="370" spans="1:6" hidden="1" x14ac:dyDescent="0.25">
      <c r="A370" t="s">
        <v>26</v>
      </c>
      <c r="B370">
        <v>22620</v>
      </c>
      <c r="C370" t="s">
        <v>102</v>
      </c>
      <c r="D370" t="s">
        <v>106</v>
      </c>
      <c r="E370" s="5">
        <v>36754.741697800004</v>
      </c>
      <c r="F370" s="5">
        <f>WholesaleData[[#This Row],[Liquor Volume (L)]]*VLOOKUP(WholesaleData[[#This Row],[Liquor Type]],Table1[#All],2,0)</f>
        <v>4520.8332288294005</v>
      </c>
    </row>
    <row r="371" spans="1:6" hidden="1" x14ac:dyDescent="0.25">
      <c r="A371" t="s">
        <v>26</v>
      </c>
      <c r="B371">
        <v>22620</v>
      </c>
      <c r="C371" t="s">
        <v>103</v>
      </c>
      <c r="D371" t="s">
        <v>106</v>
      </c>
      <c r="E371" s="5">
        <v>544902.46302814002</v>
      </c>
      <c r="F371" s="5">
        <f>WholesaleData[[#This Row],[Liquor Volume (L)]]*VLOOKUP(WholesaleData[[#This Row],[Liquor Type]],Table1[#All],2,0)</f>
        <v>67023.002952461218</v>
      </c>
    </row>
    <row r="372" spans="1:6" hidden="1" x14ac:dyDescent="0.25">
      <c r="A372" t="s">
        <v>27</v>
      </c>
      <c r="B372">
        <v>22670</v>
      </c>
      <c r="C372" t="s">
        <v>87</v>
      </c>
      <c r="D372" t="s">
        <v>105</v>
      </c>
      <c r="E372" s="5">
        <v>3503336.1905782269</v>
      </c>
      <c r="F372" s="5">
        <f>WholesaleData[[#This Row],[Liquor Volume (L)]]*VLOOKUP(WholesaleData[[#This Row],[Liquor Type]],Table1[#All],2,0)</f>
        <v>166758.80267152362</v>
      </c>
    </row>
    <row r="373" spans="1:6" hidden="1" x14ac:dyDescent="0.25">
      <c r="A373" t="s">
        <v>27</v>
      </c>
      <c r="B373">
        <v>22670</v>
      </c>
      <c r="C373" t="s">
        <v>88</v>
      </c>
      <c r="D373" t="s">
        <v>105</v>
      </c>
      <c r="E373" s="5">
        <v>645984.62901428808</v>
      </c>
      <c r="F373" s="5">
        <f>WholesaleData[[#This Row],[Liquor Volume (L)]]*VLOOKUP(WholesaleData[[#This Row],[Liquor Type]],Table1[#All],2,0)</f>
        <v>30748.868341080113</v>
      </c>
    </row>
    <row r="374" spans="1:6" hidden="1" x14ac:dyDescent="0.25">
      <c r="A374" t="s">
        <v>27</v>
      </c>
      <c r="B374">
        <v>22670</v>
      </c>
      <c r="C374" t="s">
        <v>89</v>
      </c>
      <c r="D374" t="s">
        <v>105</v>
      </c>
      <c r="E374" s="5">
        <v>116578.53147189901</v>
      </c>
      <c r="F374" s="5">
        <f>WholesaleData[[#This Row],[Liquor Volume (L)]]*VLOOKUP(WholesaleData[[#This Row],[Liquor Type]],Table1[#All],2,0)</f>
        <v>3135.9624965940834</v>
      </c>
    </row>
    <row r="375" spans="1:6" hidden="1" x14ac:dyDescent="0.25">
      <c r="A375" t="s">
        <v>27</v>
      </c>
      <c r="B375">
        <v>22670</v>
      </c>
      <c r="C375" t="s">
        <v>90</v>
      </c>
      <c r="D375" t="s">
        <v>105</v>
      </c>
      <c r="E375" s="5">
        <v>67114.206472499995</v>
      </c>
      <c r="F375" s="5">
        <f>WholesaleData[[#This Row],[Liquor Volume (L)]]*VLOOKUP(WholesaleData[[#This Row],[Liquor Type]],Table1[#All],2,0)</f>
        <v>1805.3721541102498</v>
      </c>
    </row>
    <row r="376" spans="1:6" hidden="1" x14ac:dyDescent="0.25">
      <c r="A376" t="s">
        <v>27</v>
      </c>
      <c r="B376">
        <v>22670</v>
      </c>
      <c r="C376" t="s">
        <v>91</v>
      </c>
      <c r="D376" t="s">
        <v>105</v>
      </c>
      <c r="E376" s="5">
        <v>143319.47041589499</v>
      </c>
      <c r="F376" s="5">
        <f>WholesaleData[[#This Row],[Liquor Volume (L)]]*VLOOKUP(WholesaleData[[#This Row],[Liquor Type]],Table1[#All],2,0)</f>
        <v>4987.5175704731455</v>
      </c>
    </row>
    <row r="377" spans="1:6" hidden="1" x14ac:dyDescent="0.25">
      <c r="A377" t="s">
        <v>27</v>
      </c>
      <c r="B377">
        <v>22670</v>
      </c>
      <c r="C377" t="s">
        <v>92</v>
      </c>
      <c r="D377" t="s">
        <v>105</v>
      </c>
      <c r="E377" s="5">
        <v>7829.0207770500001</v>
      </c>
      <c r="F377" s="5">
        <f>WholesaleData[[#This Row],[Liquor Volume (L)]]*VLOOKUP(WholesaleData[[#This Row],[Liquor Type]],Table1[#All],2,0)</f>
        <v>272.44992304133996</v>
      </c>
    </row>
    <row r="378" spans="1:6" hidden="1" x14ac:dyDescent="0.25">
      <c r="A378" t="s">
        <v>27</v>
      </c>
      <c r="B378">
        <v>22670</v>
      </c>
      <c r="C378" t="s">
        <v>93</v>
      </c>
      <c r="D378" t="s">
        <v>93</v>
      </c>
      <c r="E378" s="5">
        <v>155474.19879179497</v>
      </c>
      <c r="F378" s="5">
        <f>WholesaleData[[#This Row],[Liquor Volume (L)]]*VLOOKUP(WholesaleData[[#This Row],[Liquor Type]],Table1[#All],2,0)</f>
        <v>7773.7099395897494</v>
      </c>
    </row>
    <row r="379" spans="1:6" hidden="1" x14ac:dyDescent="0.25">
      <c r="A379" t="s">
        <v>27</v>
      </c>
      <c r="B379">
        <v>22670</v>
      </c>
      <c r="C379" t="s">
        <v>94</v>
      </c>
      <c r="D379" t="s">
        <v>106</v>
      </c>
      <c r="E379" s="5">
        <v>20750.802802055001</v>
      </c>
      <c r="F379" s="5">
        <f>WholesaleData[[#This Row],[Liquor Volume (L)]]*VLOOKUP(WholesaleData[[#This Row],[Liquor Type]],Table1[#All],2,0)</f>
        <v>3714.3937015678448</v>
      </c>
    </row>
    <row r="380" spans="1:6" hidden="1" x14ac:dyDescent="0.25">
      <c r="A380" t="s">
        <v>27</v>
      </c>
      <c r="B380">
        <v>22670</v>
      </c>
      <c r="C380" t="s">
        <v>97</v>
      </c>
      <c r="D380" t="s">
        <v>106</v>
      </c>
      <c r="E380" s="5">
        <v>6421.7238879999995</v>
      </c>
      <c r="F380" s="5">
        <f>WholesaleData[[#This Row],[Liquor Volume (L)]]*VLOOKUP(WholesaleData[[#This Row],[Liquor Type]],Table1[#All],2,0)</f>
        <v>1149.4885759519998</v>
      </c>
    </row>
    <row r="381" spans="1:6" hidden="1" x14ac:dyDescent="0.25">
      <c r="A381" t="s">
        <v>27</v>
      </c>
      <c r="B381">
        <v>22670</v>
      </c>
      <c r="C381" t="s">
        <v>98</v>
      </c>
      <c r="D381" t="s">
        <v>107</v>
      </c>
      <c r="E381" s="5">
        <v>756948.25453619892</v>
      </c>
      <c r="F381" s="5">
        <f>WholesaleData[[#This Row],[Liquor Volume (L)]]*VLOOKUP(WholesaleData[[#This Row],[Liquor Type]],Table1[#All],2,0)</f>
        <v>37923.107552263566</v>
      </c>
    </row>
    <row r="382" spans="1:6" hidden="1" x14ac:dyDescent="0.25">
      <c r="A382" t="s">
        <v>27</v>
      </c>
      <c r="B382">
        <v>22670</v>
      </c>
      <c r="C382" t="s">
        <v>99</v>
      </c>
      <c r="D382" t="s">
        <v>107</v>
      </c>
      <c r="E382" s="5">
        <v>505053.44087918202</v>
      </c>
      <c r="F382" s="5">
        <f>WholesaleData[[#This Row],[Liquor Volume (L)]]*VLOOKUP(WholesaleData[[#This Row],[Liquor Type]],Table1[#All],2,0)</f>
        <v>210607.28484661889</v>
      </c>
    </row>
    <row r="383" spans="1:6" hidden="1" x14ac:dyDescent="0.25">
      <c r="A383" t="s">
        <v>27</v>
      </c>
      <c r="B383">
        <v>22670</v>
      </c>
      <c r="C383" t="s">
        <v>100</v>
      </c>
      <c r="D383" t="s">
        <v>106</v>
      </c>
      <c r="E383" s="5">
        <v>913264.14083313604</v>
      </c>
      <c r="F383" s="5">
        <f>WholesaleData[[#This Row],[Liquor Volume (L)]]*VLOOKUP(WholesaleData[[#This Row],[Liquor Type]],Table1[#All],2,0)</f>
        <v>112331.48932247573</v>
      </c>
    </row>
    <row r="384" spans="1:6" hidden="1" x14ac:dyDescent="0.25">
      <c r="A384" t="s">
        <v>27</v>
      </c>
      <c r="B384">
        <v>22670</v>
      </c>
      <c r="C384" t="s">
        <v>102</v>
      </c>
      <c r="D384" t="s">
        <v>106</v>
      </c>
      <c r="E384" s="5">
        <v>5293.4953099999993</v>
      </c>
      <c r="F384" s="5">
        <f>WholesaleData[[#This Row],[Liquor Volume (L)]]*VLOOKUP(WholesaleData[[#This Row],[Liquor Type]],Table1[#All],2,0)</f>
        <v>651.09992312999987</v>
      </c>
    </row>
    <row r="385" spans="1:6" hidden="1" x14ac:dyDescent="0.25">
      <c r="A385" t="s">
        <v>27</v>
      </c>
      <c r="B385">
        <v>22670</v>
      </c>
      <c r="C385" t="s">
        <v>103</v>
      </c>
      <c r="D385" t="s">
        <v>106</v>
      </c>
      <c r="E385" s="5">
        <v>396314.85932040005</v>
      </c>
      <c r="F385" s="5">
        <f>WholesaleData[[#This Row],[Liquor Volume (L)]]*VLOOKUP(WholesaleData[[#This Row],[Liquor Type]],Table1[#All],2,0)</f>
        <v>48746.727696409209</v>
      </c>
    </row>
    <row r="386" spans="1:6" hidden="1" x14ac:dyDescent="0.25">
      <c r="A386" t="s">
        <v>28</v>
      </c>
      <c r="B386">
        <v>22750</v>
      </c>
      <c r="C386" t="s">
        <v>87</v>
      </c>
      <c r="D386" t="s">
        <v>105</v>
      </c>
      <c r="E386" s="5">
        <v>13051492.193737406</v>
      </c>
      <c r="F386" s="5">
        <f>WholesaleData[[#This Row],[Liquor Volume (L)]]*VLOOKUP(WholesaleData[[#This Row],[Liquor Type]],Table1[#All],2,0)</f>
        <v>621251.02842190058</v>
      </c>
    </row>
    <row r="387" spans="1:6" hidden="1" x14ac:dyDescent="0.25">
      <c r="A387" t="s">
        <v>28</v>
      </c>
      <c r="B387">
        <v>22750</v>
      </c>
      <c r="C387" t="s">
        <v>88</v>
      </c>
      <c r="D387" t="s">
        <v>105</v>
      </c>
      <c r="E387" s="5">
        <v>1842007.9146843499</v>
      </c>
      <c r="F387" s="5">
        <f>WholesaleData[[#This Row],[Liquor Volume (L)]]*VLOOKUP(WholesaleData[[#This Row],[Liquor Type]],Table1[#All],2,0)</f>
        <v>87679.576738975054</v>
      </c>
    </row>
    <row r="388" spans="1:6" hidden="1" x14ac:dyDescent="0.25">
      <c r="A388" t="s">
        <v>28</v>
      </c>
      <c r="B388">
        <v>22750</v>
      </c>
      <c r="C388" t="s">
        <v>89</v>
      </c>
      <c r="D388" t="s">
        <v>105</v>
      </c>
      <c r="E388" s="5">
        <v>592604.75331628707</v>
      </c>
      <c r="F388" s="5">
        <f>WholesaleData[[#This Row],[Liquor Volume (L)]]*VLOOKUP(WholesaleData[[#This Row],[Liquor Type]],Table1[#All],2,0)</f>
        <v>15941.067864208122</v>
      </c>
    </row>
    <row r="389" spans="1:6" hidden="1" x14ac:dyDescent="0.25">
      <c r="A389" t="s">
        <v>28</v>
      </c>
      <c r="B389">
        <v>22750</v>
      </c>
      <c r="C389" t="s">
        <v>90</v>
      </c>
      <c r="D389" t="s">
        <v>105</v>
      </c>
      <c r="E389" s="5">
        <v>164307.91998879999</v>
      </c>
      <c r="F389" s="5">
        <f>WholesaleData[[#This Row],[Liquor Volume (L)]]*VLOOKUP(WholesaleData[[#This Row],[Liquor Type]],Table1[#All],2,0)</f>
        <v>4419.8830476987196</v>
      </c>
    </row>
    <row r="390" spans="1:6" hidden="1" x14ac:dyDescent="0.25">
      <c r="A390" t="s">
        <v>28</v>
      </c>
      <c r="B390">
        <v>22750</v>
      </c>
      <c r="C390" t="s">
        <v>91</v>
      </c>
      <c r="D390" t="s">
        <v>105</v>
      </c>
      <c r="E390" s="5">
        <v>1516589.631442524</v>
      </c>
      <c r="F390" s="5">
        <f>WholesaleData[[#This Row],[Liquor Volume (L)]]*VLOOKUP(WholesaleData[[#This Row],[Liquor Type]],Table1[#All],2,0)</f>
        <v>52777.319174199831</v>
      </c>
    </row>
    <row r="391" spans="1:6" hidden="1" x14ac:dyDescent="0.25">
      <c r="A391" t="s">
        <v>28</v>
      </c>
      <c r="B391">
        <v>22750</v>
      </c>
      <c r="C391" t="s">
        <v>92</v>
      </c>
      <c r="D391" t="s">
        <v>105</v>
      </c>
      <c r="E391" s="5">
        <v>83693.48946355001</v>
      </c>
      <c r="F391" s="5">
        <f>WholesaleData[[#This Row],[Liquor Volume (L)]]*VLOOKUP(WholesaleData[[#This Row],[Liquor Type]],Table1[#All],2,0)</f>
        <v>2912.53343333154</v>
      </c>
    </row>
    <row r="392" spans="1:6" hidden="1" x14ac:dyDescent="0.25">
      <c r="A392" t="s">
        <v>28</v>
      </c>
      <c r="B392">
        <v>22750</v>
      </c>
      <c r="C392" t="s">
        <v>93</v>
      </c>
      <c r="D392" t="s">
        <v>93</v>
      </c>
      <c r="E392" s="5">
        <v>939497.22436591517</v>
      </c>
      <c r="F392" s="5">
        <f>WholesaleData[[#This Row],[Liquor Volume (L)]]*VLOOKUP(WholesaleData[[#This Row],[Liquor Type]],Table1[#All],2,0)</f>
        <v>46974.861218295759</v>
      </c>
    </row>
    <row r="393" spans="1:6" hidden="1" x14ac:dyDescent="0.25">
      <c r="A393" t="s">
        <v>28</v>
      </c>
      <c r="B393">
        <v>22750</v>
      </c>
      <c r="C393" t="s">
        <v>94</v>
      </c>
      <c r="D393" t="s">
        <v>106</v>
      </c>
      <c r="E393" s="5">
        <v>71331.606438664996</v>
      </c>
      <c r="F393" s="5">
        <f>WholesaleData[[#This Row],[Liquor Volume (L)]]*VLOOKUP(WholesaleData[[#This Row],[Liquor Type]],Table1[#All],2,0)</f>
        <v>12768.357552521034</v>
      </c>
    </row>
    <row r="394" spans="1:6" hidden="1" x14ac:dyDescent="0.25">
      <c r="A394" t="s">
        <v>28</v>
      </c>
      <c r="B394">
        <v>22750</v>
      </c>
      <c r="C394" t="s">
        <v>95</v>
      </c>
      <c r="D394" t="s">
        <v>106</v>
      </c>
      <c r="E394" s="5">
        <v>795.2</v>
      </c>
      <c r="F394" s="5">
        <f>WholesaleData[[#This Row],[Liquor Volume (L)]]*VLOOKUP(WholesaleData[[#This Row],[Liquor Type]],Table1[#All],2,0)</f>
        <v>142.3408</v>
      </c>
    </row>
    <row r="395" spans="1:6" hidden="1" x14ac:dyDescent="0.25">
      <c r="A395" t="s">
        <v>28</v>
      </c>
      <c r="B395">
        <v>22750</v>
      </c>
      <c r="C395" t="s">
        <v>97</v>
      </c>
      <c r="D395" t="s">
        <v>106</v>
      </c>
      <c r="E395" s="5">
        <v>57016.201451000001</v>
      </c>
      <c r="F395" s="5">
        <f>WholesaleData[[#This Row],[Liquor Volume (L)]]*VLOOKUP(WholesaleData[[#This Row],[Liquor Type]],Table1[#All],2,0)</f>
        <v>10205.900059729</v>
      </c>
    </row>
    <row r="396" spans="1:6" hidden="1" x14ac:dyDescent="0.25">
      <c r="A396" t="s">
        <v>28</v>
      </c>
      <c r="B396">
        <v>22750</v>
      </c>
      <c r="C396" t="s">
        <v>98</v>
      </c>
      <c r="D396" t="s">
        <v>107</v>
      </c>
      <c r="E396" s="5">
        <v>2804436.2368951668</v>
      </c>
      <c r="F396" s="5">
        <f>WholesaleData[[#This Row],[Liquor Volume (L)]]*VLOOKUP(WholesaleData[[#This Row],[Liquor Type]],Table1[#All],2,0)</f>
        <v>140502.25546844787</v>
      </c>
    </row>
    <row r="397" spans="1:6" hidden="1" x14ac:dyDescent="0.25">
      <c r="A397" t="s">
        <v>28</v>
      </c>
      <c r="B397">
        <v>22750</v>
      </c>
      <c r="C397" t="s">
        <v>99</v>
      </c>
      <c r="D397" t="s">
        <v>107</v>
      </c>
      <c r="E397" s="5">
        <v>578777.01473657903</v>
      </c>
      <c r="F397" s="5">
        <f>WholesaleData[[#This Row],[Liquor Volume (L)]]*VLOOKUP(WholesaleData[[#This Row],[Liquor Type]],Table1[#All],2,0)</f>
        <v>241350.01514515345</v>
      </c>
    </row>
    <row r="398" spans="1:6" hidden="1" x14ac:dyDescent="0.25">
      <c r="A398" t="s">
        <v>28</v>
      </c>
      <c r="B398">
        <v>22750</v>
      </c>
      <c r="C398" t="s">
        <v>100</v>
      </c>
      <c r="D398" t="s">
        <v>106</v>
      </c>
      <c r="E398" s="5">
        <v>3961840.2367242035</v>
      </c>
      <c r="F398" s="5">
        <f>WholesaleData[[#This Row],[Liquor Volume (L)]]*VLOOKUP(WholesaleData[[#This Row],[Liquor Type]],Table1[#All],2,0)</f>
        <v>487306.34911707701</v>
      </c>
    </row>
    <row r="399" spans="1:6" hidden="1" x14ac:dyDescent="0.25">
      <c r="A399" t="s">
        <v>28</v>
      </c>
      <c r="B399">
        <v>22750</v>
      </c>
      <c r="C399" t="s">
        <v>101</v>
      </c>
      <c r="D399" t="s">
        <v>106</v>
      </c>
      <c r="E399" s="5">
        <v>1928.6356680000001</v>
      </c>
      <c r="F399" s="5">
        <f>WholesaleData[[#This Row],[Liquor Volume (L)]]*VLOOKUP(WholesaleData[[#This Row],[Liquor Type]],Table1[#All],2,0)</f>
        <v>237.22218716400002</v>
      </c>
    </row>
    <row r="400" spans="1:6" hidden="1" x14ac:dyDescent="0.25">
      <c r="A400" t="s">
        <v>28</v>
      </c>
      <c r="B400">
        <v>22750</v>
      </c>
      <c r="C400" t="s">
        <v>102</v>
      </c>
      <c r="D400" t="s">
        <v>106</v>
      </c>
      <c r="E400" s="5">
        <v>184131.6585892</v>
      </c>
      <c r="F400" s="5">
        <f>WholesaleData[[#This Row],[Liquor Volume (L)]]*VLOOKUP(WholesaleData[[#This Row],[Liquor Type]],Table1[#All],2,0)</f>
        <v>22648.1940064716</v>
      </c>
    </row>
    <row r="401" spans="1:6" hidden="1" x14ac:dyDescent="0.25">
      <c r="A401" t="s">
        <v>28</v>
      </c>
      <c r="B401">
        <v>22750</v>
      </c>
      <c r="C401" t="s">
        <v>103</v>
      </c>
      <c r="D401" t="s">
        <v>106</v>
      </c>
      <c r="E401" s="5">
        <v>1232314.1676394597</v>
      </c>
      <c r="F401" s="5">
        <f>WholesaleData[[#This Row],[Liquor Volume (L)]]*VLOOKUP(WholesaleData[[#This Row],[Liquor Type]],Table1[#All],2,0)</f>
        <v>151574.64261965355</v>
      </c>
    </row>
    <row r="402" spans="1:6" hidden="1" x14ac:dyDescent="0.25">
      <c r="A402" t="s">
        <v>29</v>
      </c>
      <c r="B402">
        <v>22830</v>
      </c>
      <c r="C402" t="s">
        <v>87</v>
      </c>
      <c r="D402" t="s">
        <v>105</v>
      </c>
      <c r="E402" s="5">
        <v>5311582.542468586</v>
      </c>
      <c r="F402" s="5">
        <f>WholesaleData[[#This Row],[Liquor Volume (L)]]*VLOOKUP(WholesaleData[[#This Row],[Liquor Type]],Table1[#All],2,0)</f>
        <v>252831.3290215047</v>
      </c>
    </row>
    <row r="403" spans="1:6" hidden="1" x14ac:dyDescent="0.25">
      <c r="A403" t="s">
        <v>29</v>
      </c>
      <c r="B403">
        <v>22830</v>
      </c>
      <c r="C403" t="s">
        <v>88</v>
      </c>
      <c r="D403" t="s">
        <v>105</v>
      </c>
      <c r="E403" s="5">
        <v>527296.64347756701</v>
      </c>
      <c r="F403" s="5">
        <f>WholesaleData[[#This Row],[Liquor Volume (L)]]*VLOOKUP(WholesaleData[[#This Row],[Liquor Type]],Table1[#All],2,0)</f>
        <v>25099.32022953219</v>
      </c>
    </row>
    <row r="404" spans="1:6" hidden="1" x14ac:dyDescent="0.25">
      <c r="A404" t="s">
        <v>29</v>
      </c>
      <c r="B404">
        <v>22830</v>
      </c>
      <c r="C404" t="s">
        <v>89</v>
      </c>
      <c r="D404" t="s">
        <v>105</v>
      </c>
      <c r="E404" s="5">
        <v>358549.52094714204</v>
      </c>
      <c r="F404" s="5">
        <f>WholesaleData[[#This Row],[Liquor Volume (L)]]*VLOOKUP(WholesaleData[[#This Row],[Liquor Type]],Table1[#All],2,0)</f>
        <v>9644.9821134781214</v>
      </c>
    </row>
    <row r="405" spans="1:6" hidden="1" x14ac:dyDescent="0.25">
      <c r="A405" t="s">
        <v>29</v>
      </c>
      <c r="B405">
        <v>22830</v>
      </c>
      <c r="C405" t="s">
        <v>90</v>
      </c>
      <c r="D405" t="s">
        <v>105</v>
      </c>
      <c r="E405" s="5">
        <v>54785.568981299999</v>
      </c>
      <c r="F405" s="5">
        <f>WholesaleData[[#This Row],[Liquor Volume (L)]]*VLOOKUP(WholesaleData[[#This Row],[Liquor Type]],Table1[#All],2,0)</f>
        <v>1473.7318055969699</v>
      </c>
    </row>
    <row r="406" spans="1:6" hidden="1" x14ac:dyDescent="0.25">
      <c r="A406" t="s">
        <v>29</v>
      </c>
      <c r="B406">
        <v>22830</v>
      </c>
      <c r="C406" t="s">
        <v>91</v>
      </c>
      <c r="D406" t="s">
        <v>105</v>
      </c>
      <c r="E406" s="5">
        <v>1307024.2830498219</v>
      </c>
      <c r="F406" s="5">
        <f>WholesaleData[[#This Row],[Liquor Volume (L)]]*VLOOKUP(WholesaleData[[#This Row],[Liquor Type]],Table1[#All],2,0)</f>
        <v>45484.4450501338</v>
      </c>
    </row>
    <row r="407" spans="1:6" hidden="1" x14ac:dyDescent="0.25">
      <c r="A407" t="s">
        <v>29</v>
      </c>
      <c r="B407">
        <v>22830</v>
      </c>
      <c r="C407" t="s">
        <v>92</v>
      </c>
      <c r="D407" t="s">
        <v>105</v>
      </c>
      <c r="E407" s="5">
        <v>77450.488924200006</v>
      </c>
      <c r="F407" s="5">
        <f>WholesaleData[[#This Row],[Liquor Volume (L)]]*VLOOKUP(WholesaleData[[#This Row],[Liquor Type]],Table1[#All],2,0)</f>
        <v>2695.2770145621598</v>
      </c>
    </row>
    <row r="408" spans="1:6" hidden="1" x14ac:dyDescent="0.25">
      <c r="A408" t="s">
        <v>29</v>
      </c>
      <c r="B408">
        <v>22830</v>
      </c>
      <c r="C408" t="s">
        <v>93</v>
      </c>
      <c r="D408" t="s">
        <v>93</v>
      </c>
      <c r="E408" s="5">
        <v>219276.56056655399</v>
      </c>
      <c r="F408" s="5">
        <f>WholesaleData[[#This Row],[Liquor Volume (L)]]*VLOOKUP(WholesaleData[[#This Row],[Liquor Type]],Table1[#All],2,0)</f>
        <v>10963.8280283277</v>
      </c>
    </row>
    <row r="409" spans="1:6" hidden="1" x14ac:dyDescent="0.25">
      <c r="A409" t="s">
        <v>29</v>
      </c>
      <c r="B409">
        <v>22830</v>
      </c>
      <c r="C409" t="s">
        <v>94</v>
      </c>
      <c r="D409" t="s">
        <v>106</v>
      </c>
      <c r="E409" s="5">
        <v>30241.342481890002</v>
      </c>
      <c r="F409" s="5">
        <f>WholesaleData[[#This Row],[Liquor Volume (L)]]*VLOOKUP(WholesaleData[[#This Row],[Liquor Type]],Table1[#All],2,0)</f>
        <v>5413.2003042583101</v>
      </c>
    </row>
    <row r="410" spans="1:6" hidden="1" x14ac:dyDescent="0.25">
      <c r="A410" t="s">
        <v>29</v>
      </c>
      <c r="B410">
        <v>22830</v>
      </c>
      <c r="C410" t="s">
        <v>97</v>
      </c>
      <c r="D410" t="s">
        <v>106</v>
      </c>
      <c r="E410" s="5">
        <v>16155.3908648</v>
      </c>
      <c r="F410" s="5">
        <f>WholesaleData[[#This Row],[Liquor Volume (L)]]*VLOOKUP(WholesaleData[[#This Row],[Liquor Type]],Table1[#All],2,0)</f>
        <v>2891.8149647992</v>
      </c>
    </row>
    <row r="411" spans="1:6" hidden="1" x14ac:dyDescent="0.25">
      <c r="A411" t="s">
        <v>29</v>
      </c>
      <c r="B411">
        <v>22830</v>
      </c>
      <c r="C411" t="s">
        <v>98</v>
      </c>
      <c r="D411" t="s">
        <v>107</v>
      </c>
      <c r="E411" s="5">
        <v>1439066.856881642</v>
      </c>
      <c r="F411" s="5">
        <f>WholesaleData[[#This Row],[Liquor Volume (L)]]*VLOOKUP(WholesaleData[[#This Row],[Liquor Type]],Table1[#All],2,0)</f>
        <v>72097.24952977027</v>
      </c>
    </row>
    <row r="412" spans="1:6" hidden="1" x14ac:dyDescent="0.25">
      <c r="A412" t="s">
        <v>29</v>
      </c>
      <c r="B412">
        <v>22830</v>
      </c>
      <c r="C412" t="s">
        <v>99</v>
      </c>
      <c r="D412" t="s">
        <v>107</v>
      </c>
      <c r="E412" s="5">
        <v>173602.95671159402</v>
      </c>
      <c r="F412" s="5">
        <f>WholesaleData[[#This Row],[Liquor Volume (L)]]*VLOOKUP(WholesaleData[[#This Row],[Liquor Type]],Table1[#All],2,0)</f>
        <v>72392.432948734699</v>
      </c>
    </row>
    <row r="413" spans="1:6" hidden="1" x14ac:dyDescent="0.25">
      <c r="A413" t="s">
        <v>29</v>
      </c>
      <c r="B413">
        <v>22830</v>
      </c>
      <c r="C413" t="s">
        <v>100</v>
      </c>
      <c r="D413" t="s">
        <v>106</v>
      </c>
      <c r="E413" s="5">
        <v>707061.30525920202</v>
      </c>
      <c r="F413" s="5">
        <f>WholesaleData[[#This Row],[Liquor Volume (L)]]*VLOOKUP(WholesaleData[[#This Row],[Liquor Type]],Table1[#All],2,0)</f>
        <v>86968.54054688185</v>
      </c>
    </row>
    <row r="414" spans="1:6" hidden="1" x14ac:dyDescent="0.25">
      <c r="A414" t="s">
        <v>29</v>
      </c>
      <c r="B414">
        <v>22830</v>
      </c>
      <c r="C414" t="s">
        <v>101</v>
      </c>
      <c r="D414" t="s">
        <v>106</v>
      </c>
      <c r="E414" s="5">
        <v>41484.846700000002</v>
      </c>
      <c r="F414" s="5">
        <f>WholesaleData[[#This Row],[Liquor Volume (L)]]*VLOOKUP(WholesaleData[[#This Row],[Liquor Type]],Table1[#All],2,0)</f>
        <v>5102.6361440999999</v>
      </c>
    </row>
    <row r="415" spans="1:6" hidden="1" x14ac:dyDescent="0.25">
      <c r="A415" t="s">
        <v>29</v>
      </c>
      <c r="B415">
        <v>22830</v>
      </c>
      <c r="C415" t="s">
        <v>102</v>
      </c>
      <c r="D415" t="s">
        <v>106</v>
      </c>
      <c r="E415" s="5">
        <v>2497158.564057</v>
      </c>
      <c r="F415" s="5">
        <f>WholesaleData[[#This Row],[Liquor Volume (L)]]*VLOOKUP(WholesaleData[[#This Row],[Liquor Type]],Table1[#All],2,0)</f>
        <v>307150.503379011</v>
      </c>
    </row>
    <row r="416" spans="1:6" hidden="1" x14ac:dyDescent="0.25">
      <c r="A416" t="s">
        <v>29</v>
      </c>
      <c r="B416">
        <v>22830</v>
      </c>
      <c r="C416" t="s">
        <v>103</v>
      </c>
      <c r="D416" t="s">
        <v>106</v>
      </c>
      <c r="E416" s="5">
        <v>384708.60421210004</v>
      </c>
      <c r="F416" s="5">
        <f>WholesaleData[[#This Row],[Liquor Volume (L)]]*VLOOKUP(WholesaleData[[#This Row],[Liquor Type]],Table1[#All],2,0)</f>
        <v>47319.158318088303</v>
      </c>
    </row>
    <row r="417" spans="1:6" hidden="1" x14ac:dyDescent="0.25">
      <c r="A417" t="s">
        <v>30</v>
      </c>
      <c r="B417">
        <v>22910</v>
      </c>
      <c r="C417" t="s">
        <v>87</v>
      </c>
      <c r="D417" t="s">
        <v>105</v>
      </c>
      <c r="E417" s="5">
        <v>661023.31872135494</v>
      </c>
      <c r="F417" s="5">
        <f>WholesaleData[[#This Row],[Liquor Volume (L)]]*VLOOKUP(WholesaleData[[#This Row],[Liquor Type]],Table1[#All],2,0)</f>
        <v>31464.709971136497</v>
      </c>
    </row>
    <row r="418" spans="1:6" hidden="1" x14ac:dyDescent="0.25">
      <c r="A418" t="s">
        <v>30</v>
      </c>
      <c r="B418">
        <v>22910</v>
      </c>
      <c r="C418" t="s">
        <v>88</v>
      </c>
      <c r="D418" t="s">
        <v>105</v>
      </c>
      <c r="E418" s="5">
        <v>173815.77578445198</v>
      </c>
      <c r="F418" s="5">
        <f>WholesaleData[[#This Row],[Liquor Volume (L)]]*VLOOKUP(WholesaleData[[#This Row],[Liquor Type]],Table1[#All],2,0)</f>
        <v>8273.6309273399147</v>
      </c>
    </row>
    <row r="419" spans="1:6" hidden="1" x14ac:dyDescent="0.25">
      <c r="A419" t="s">
        <v>30</v>
      </c>
      <c r="B419">
        <v>22910</v>
      </c>
      <c r="C419" t="s">
        <v>89</v>
      </c>
      <c r="D419" t="s">
        <v>105</v>
      </c>
      <c r="E419" s="5">
        <v>39603.914783467997</v>
      </c>
      <c r="F419" s="5">
        <f>WholesaleData[[#This Row],[Liquor Volume (L)]]*VLOOKUP(WholesaleData[[#This Row],[Liquor Type]],Table1[#All],2,0)</f>
        <v>1065.3453076752892</v>
      </c>
    </row>
    <row r="420" spans="1:6" hidden="1" x14ac:dyDescent="0.25">
      <c r="A420" t="s">
        <v>30</v>
      </c>
      <c r="B420">
        <v>22910</v>
      </c>
      <c r="C420" t="s">
        <v>90</v>
      </c>
      <c r="D420" t="s">
        <v>105</v>
      </c>
      <c r="E420" s="5">
        <v>7889.7090083499997</v>
      </c>
      <c r="F420" s="5">
        <f>WholesaleData[[#This Row],[Liquor Volume (L)]]*VLOOKUP(WholesaleData[[#This Row],[Liquor Type]],Table1[#All],2,0)</f>
        <v>212.233172324615</v>
      </c>
    </row>
    <row r="421" spans="1:6" hidden="1" x14ac:dyDescent="0.25">
      <c r="A421" t="s">
        <v>30</v>
      </c>
      <c r="B421">
        <v>22910</v>
      </c>
      <c r="C421" t="s">
        <v>91</v>
      </c>
      <c r="D421" t="s">
        <v>105</v>
      </c>
      <c r="E421" s="5">
        <v>90191.991768783992</v>
      </c>
      <c r="F421" s="5">
        <f>WholesaleData[[#This Row],[Liquor Volume (L)]]*VLOOKUP(WholesaleData[[#This Row],[Liquor Type]],Table1[#All],2,0)</f>
        <v>3138.6813135536827</v>
      </c>
    </row>
    <row r="422" spans="1:6" hidden="1" x14ac:dyDescent="0.25">
      <c r="A422" t="s">
        <v>30</v>
      </c>
      <c r="B422">
        <v>22910</v>
      </c>
      <c r="C422" t="s">
        <v>92</v>
      </c>
      <c r="D422" t="s">
        <v>105</v>
      </c>
      <c r="E422" s="5">
        <v>4592.1006109</v>
      </c>
      <c r="F422" s="5">
        <f>WholesaleData[[#This Row],[Liquor Volume (L)]]*VLOOKUP(WholesaleData[[#This Row],[Liquor Type]],Table1[#All],2,0)</f>
        <v>159.80510125932</v>
      </c>
    </row>
    <row r="423" spans="1:6" hidden="1" x14ac:dyDescent="0.25">
      <c r="A423" t="s">
        <v>30</v>
      </c>
      <c r="B423">
        <v>22910</v>
      </c>
      <c r="C423" t="s">
        <v>93</v>
      </c>
      <c r="D423" t="s">
        <v>93</v>
      </c>
      <c r="E423" s="5">
        <v>53943.346819614002</v>
      </c>
      <c r="F423" s="5">
        <f>WholesaleData[[#This Row],[Liquor Volume (L)]]*VLOOKUP(WholesaleData[[#This Row],[Liquor Type]],Table1[#All],2,0)</f>
        <v>2697.1673409807004</v>
      </c>
    </row>
    <row r="424" spans="1:6" hidden="1" x14ac:dyDescent="0.25">
      <c r="A424" t="s">
        <v>30</v>
      </c>
      <c r="B424">
        <v>22910</v>
      </c>
      <c r="C424" t="s">
        <v>94</v>
      </c>
      <c r="D424" t="s">
        <v>106</v>
      </c>
      <c r="E424" s="5">
        <v>7274.8585181150011</v>
      </c>
      <c r="F424" s="5">
        <f>WholesaleData[[#This Row],[Liquor Volume (L)]]*VLOOKUP(WholesaleData[[#This Row],[Liquor Type]],Table1[#All],2,0)</f>
        <v>1302.1996747425851</v>
      </c>
    </row>
    <row r="425" spans="1:6" hidden="1" x14ac:dyDescent="0.25">
      <c r="A425" t="s">
        <v>30</v>
      </c>
      <c r="B425">
        <v>22910</v>
      </c>
      <c r="C425" t="s">
        <v>97</v>
      </c>
      <c r="D425" t="s">
        <v>106</v>
      </c>
      <c r="E425" s="5">
        <v>112.836815</v>
      </c>
      <c r="F425" s="5">
        <f>WholesaleData[[#This Row],[Liquor Volume (L)]]*VLOOKUP(WholesaleData[[#This Row],[Liquor Type]],Table1[#All],2,0)</f>
        <v>20.197789884999999</v>
      </c>
    </row>
    <row r="426" spans="1:6" hidden="1" x14ac:dyDescent="0.25">
      <c r="A426" t="s">
        <v>30</v>
      </c>
      <c r="B426">
        <v>22910</v>
      </c>
      <c r="C426" t="s">
        <v>98</v>
      </c>
      <c r="D426" t="s">
        <v>107</v>
      </c>
      <c r="E426" s="5">
        <v>130480.25978442001</v>
      </c>
      <c r="F426" s="5">
        <f>WholesaleData[[#This Row],[Liquor Volume (L)]]*VLOOKUP(WholesaleData[[#This Row],[Liquor Type]],Table1[#All],2,0)</f>
        <v>6537.0610151994424</v>
      </c>
    </row>
    <row r="427" spans="1:6" hidden="1" x14ac:dyDescent="0.25">
      <c r="A427" t="s">
        <v>30</v>
      </c>
      <c r="B427">
        <v>22910</v>
      </c>
      <c r="C427" t="s">
        <v>99</v>
      </c>
      <c r="D427" t="s">
        <v>107</v>
      </c>
      <c r="E427" s="5">
        <v>27855.727465724001</v>
      </c>
      <c r="F427" s="5">
        <f>WholesaleData[[#This Row],[Liquor Volume (L)]]*VLOOKUP(WholesaleData[[#This Row],[Liquor Type]],Table1[#All],2,0)</f>
        <v>11615.838353206907</v>
      </c>
    </row>
    <row r="428" spans="1:6" hidden="1" x14ac:dyDescent="0.25">
      <c r="A428" t="s">
        <v>30</v>
      </c>
      <c r="B428">
        <v>22910</v>
      </c>
      <c r="C428" t="s">
        <v>100</v>
      </c>
      <c r="D428" t="s">
        <v>106</v>
      </c>
      <c r="E428" s="5">
        <v>232767.996027424</v>
      </c>
      <c r="F428" s="5">
        <f>WholesaleData[[#This Row],[Liquor Volume (L)]]*VLOOKUP(WholesaleData[[#This Row],[Liquor Type]],Table1[#All],2,0)</f>
        <v>28630.463511373153</v>
      </c>
    </row>
    <row r="429" spans="1:6" hidden="1" x14ac:dyDescent="0.25">
      <c r="A429" t="s">
        <v>30</v>
      </c>
      <c r="B429">
        <v>22910</v>
      </c>
      <c r="C429" t="s">
        <v>101</v>
      </c>
      <c r="D429" t="s">
        <v>106</v>
      </c>
      <c r="E429" s="5">
        <v>27</v>
      </c>
      <c r="F429" s="5">
        <f>WholesaleData[[#This Row],[Liquor Volume (L)]]*VLOOKUP(WholesaleData[[#This Row],[Liquor Type]],Table1[#All],2,0)</f>
        <v>3.3209999999999997</v>
      </c>
    </row>
    <row r="430" spans="1:6" hidden="1" x14ac:dyDescent="0.25">
      <c r="A430" t="s">
        <v>30</v>
      </c>
      <c r="B430">
        <v>22910</v>
      </c>
      <c r="C430" t="s">
        <v>103</v>
      </c>
      <c r="D430" t="s">
        <v>106</v>
      </c>
      <c r="E430" s="5">
        <v>72828.204778120009</v>
      </c>
      <c r="F430" s="5">
        <f>WholesaleData[[#This Row],[Liquor Volume (L)]]*VLOOKUP(WholesaleData[[#This Row],[Liquor Type]],Table1[#All],2,0)</f>
        <v>8957.8691877087604</v>
      </c>
    </row>
    <row r="431" spans="1:6" hidden="1" x14ac:dyDescent="0.25">
      <c r="A431" t="s">
        <v>31</v>
      </c>
      <c r="B431">
        <v>22980</v>
      </c>
      <c r="C431" t="s">
        <v>87</v>
      </c>
      <c r="D431" t="s">
        <v>105</v>
      </c>
      <c r="E431" s="5">
        <v>254864.97827403201</v>
      </c>
      <c r="F431" s="5">
        <f>WholesaleData[[#This Row],[Liquor Volume (L)]]*VLOOKUP(WholesaleData[[#This Row],[Liquor Type]],Table1[#All],2,0)</f>
        <v>12131.572965843925</v>
      </c>
    </row>
    <row r="432" spans="1:6" hidden="1" x14ac:dyDescent="0.25">
      <c r="A432" t="s">
        <v>31</v>
      </c>
      <c r="B432">
        <v>22980</v>
      </c>
      <c r="C432" t="s">
        <v>88</v>
      </c>
      <c r="D432" t="s">
        <v>105</v>
      </c>
      <c r="E432" s="5">
        <v>47040.612954049997</v>
      </c>
      <c r="F432" s="5">
        <f>WholesaleData[[#This Row],[Liquor Volume (L)]]*VLOOKUP(WholesaleData[[#This Row],[Liquor Type]],Table1[#All],2,0)</f>
        <v>2239.1331766127801</v>
      </c>
    </row>
    <row r="433" spans="1:6" hidden="1" x14ac:dyDescent="0.25">
      <c r="A433" t="s">
        <v>31</v>
      </c>
      <c r="B433">
        <v>22980</v>
      </c>
      <c r="C433" t="s">
        <v>89</v>
      </c>
      <c r="D433" t="s">
        <v>105</v>
      </c>
      <c r="E433" s="5">
        <v>10424.502610505</v>
      </c>
      <c r="F433" s="5">
        <f>WholesaleData[[#This Row],[Liquor Volume (L)]]*VLOOKUP(WholesaleData[[#This Row],[Liquor Type]],Table1[#All],2,0)</f>
        <v>280.41912022258452</v>
      </c>
    </row>
    <row r="434" spans="1:6" hidden="1" x14ac:dyDescent="0.25">
      <c r="A434" t="s">
        <v>31</v>
      </c>
      <c r="B434">
        <v>22980</v>
      </c>
      <c r="C434" t="s">
        <v>90</v>
      </c>
      <c r="D434" t="s">
        <v>105</v>
      </c>
      <c r="E434" s="5">
        <v>2360.1643704999997</v>
      </c>
      <c r="F434" s="5">
        <f>WholesaleData[[#This Row],[Liquor Volume (L)]]*VLOOKUP(WholesaleData[[#This Row],[Liquor Type]],Table1[#All],2,0)</f>
        <v>63.488421566449993</v>
      </c>
    </row>
    <row r="435" spans="1:6" hidden="1" x14ac:dyDescent="0.25">
      <c r="A435" t="s">
        <v>31</v>
      </c>
      <c r="B435">
        <v>22980</v>
      </c>
      <c r="C435" t="s">
        <v>91</v>
      </c>
      <c r="D435" t="s">
        <v>105</v>
      </c>
      <c r="E435" s="5">
        <v>99093.352690401996</v>
      </c>
      <c r="F435" s="5">
        <f>WholesaleData[[#This Row],[Liquor Volume (L)]]*VLOOKUP(WholesaleData[[#This Row],[Liquor Type]],Table1[#All],2,0)</f>
        <v>3448.4486736259892</v>
      </c>
    </row>
    <row r="436" spans="1:6" hidden="1" x14ac:dyDescent="0.25">
      <c r="A436" t="s">
        <v>31</v>
      </c>
      <c r="B436">
        <v>22980</v>
      </c>
      <c r="C436" t="s">
        <v>92</v>
      </c>
      <c r="D436" t="s">
        <v>105</v>
      </c>
      <c r="E436" s="5">
        <v>10144.99138765</v>
      </c>
      <c r="F436" s="5">
        <f>WholesaleData[[#This Row],[Liquor Volume (L)]]*VLOOKUP(WholesaleData[[#This Row],[Liquor Type]],Table1[#All],2,0)</f>
        <v>353.04570029021994</v>
      </c>
    </row>
    <row r="437" spans="1:6" hidden="1" x14ac:dyDescent="0.25">
      <c r="A437" t="s">
        <v>31</v>
      </c>
      <c r="B437">
        <v>22980</v>
      </c>
      <c r="C437" t="s">
        <v>93</v>
      </c>
      <c r="D437" t="s">
        <v>93</v>
      </c>
      <c r="E437" s="5">
        <v>13208.319013075999</v>
      </c>
      <c r="F437" s="5">
        <f>WholesaleData[[#This Row],[Liquor Volume (L)]]*VLOOKUP(WholesaleData[[#This Row],[Liquor Type]],Table1[#All],2,0)</f>
        <v>660.4159506538</v>
      </c>
    </row>
    <row r="438" spans="1:6" hidden="1" x14ac:dyDescent="0.25">
      <c r="A438" t="s">
        <v>31</v>
      </c>
      <c r="B438">
        <v>22980</v>
      </c>
      <c r="C438" t="s">
        <v>94</v>
      </c>
      <c r="D438" t="s">
        <v>106</v>
      </c>
      <c r="E438" s="5">
        <v>5814.69969769</v>
      </c>
      <c r="F438" s="5">
        <f>WholesaleData[[#This Row],[Liquor Volume (L)]]*VLOOKUP(WholesaleData[[#This Row],[Liquor Type]],Table1[#All],2,0)</f>
        <v>1040.83124588651</v>
      </c>
    </row>
    <row r="439" spans="1:6" hidden="1" x14ac:dyDescent="0.25">
      <c r="A439" t="s">
        <v>31</v>
      </c>
      <c r="B439">
        <v>22980</v>
      </c>
      <c r="C439" t="s">
        <v>97</v>
      </c>
      <c r="D439" t="s">
        <v>106</v>
      </c>
      <c r="E439" s="5">
        <v>88.434807599999999</v>
      </c>
      <c r="F439" s="5">
        <f>WholesaleData[[#This Row],[Liquor Volume (L)]]*VLOOKUP(WholesaleData[[#This Row],[Liquor Type]],Table1[#All],2,0)</f>
        <v>15.8298305604</v>
      </c>
    </row>
    <row r="440" spans="1:6" hidden="1" x14ac:dyDescent="0.25">
      <c r="A440" t="s">
        <v>31</v>
      </c>
      <c r="B440">
        <v>22980</v>
      </c>
      <c r="C440" t="s">
        <v>98</v>
      </c>
      <c r="D440" t="s">
        <v>107</v>
      </c>
      <c r="E440" s="5">
        <v>44033.506997536002</v>
      </c>
      <c r="F440" s="5">
        <f>WholesaleData[[#This Row],[Liquor Volume (L)]]*VLOOKUP(WholesaleData[[#This Row],[Liquor Type]],Table1[#All],2,0)</f>
        <v>2206.0787005765537</v>
      </c>
    </row>
    <row r="441" spans="1:6" hidden="1" x14ac:dyDescent="0.25">
      <c r="A441" t="s">
        <v>31</v>
      </c>
      <c r="B441">
        <v>22980</v>
      </c>
      <c r="C441" t="s">
        <v>99</v>
      </c>
      <c r="D441" t="s">
        <v>107</v>
      </c>
      <c r="E441" s="5">
        <v>6597.8016500200001</v>
      </c>
      <c r="F441" s="5">
        <f>WholesaleData[[#This Row],[Liquor Volume (L)]]*VLOOKUP(WholesaleData[[#This Row],[Liquor Type]],Table1[#All],2,0)</f>
        <v>2751.2832880583401</v>
      </c>
    </row>
    <row r="442" spans="1:6" hidden="1" x14ac:dyDescent="0.25">
      <c r="A442" t="s">
        <v>31</v>
      </c>
      <c r="B442">
        <v>22980</v>
      </c>
      <c r="C442" t="s">
        <v>100</v>
      </c>
      <c r="D442" t="s">
        <v>106</v>
      </c>
      <c r="E442" s="5">
        <v>23593.006576040003</v>
      </c>
      <c r="F442" s="5">
        <f>WholesaleData[[#This Row],[Liquor Volume (L)]]*VLOOKUP(WholesaleData[[#This Row],[Liquor Type]],Table1[#All],2,0)</f>
        <v>2901.9398088529201</v>
      </c>
    </row>
    <row r="443" spans="1:6" hidden="1" x14ac:dyDescent="0.25">
      <c r="A443" t="s">
        <v>31</v>
      </c>
      <c r="B443">
        <v>22980</v>
      </c>
      <c r="C443" t="s">
        <v>101</v>
      </c>
      <c r="D443" t="s">
        <v>106</v>
      </c>
      <c r="E443" s="5">
        <v>0.12053696000000001</v>
      </c>
      <c r="F443" s="5">
        <f>WholesaleData[[#This Row],[Liquor Volume (L)]]*VLOOKUP(WholesaleData[[#This Row],[Liquor Type]],Table1[#All],2,0)</f>
        <v>1.4826046080000002E-2</v>
      </c>
    </row>
    <row r="444" spans="1:6" hidden="1" x14ac:dyDescent="0.25">
      <c r="A444" t="s">
        <v>31</v>
      </c>
      <c r="B444">
        <v>22980</v>
      </c>
      <c r="C444" t="s">
        <v>103</v>
      </c>
      <c r="D444" t="s">
        <v>106</v>
      </c>
      <c r="E444" s="5">
        <v>24447.496521920002</v>
      </c>
      <c r="F444" s="5">
        <f>WholesaleData[[#This Row],[Liquor Volume (L)]]*VLOOKUP(WholesaleData[[#This Row],[Liquor Type]],Table1[#All],2,0)</f>
        <v>3007.04207219616</v>
      </c>
    </row>
    <row r="445" spans="1:6" hidden="1" x14ac:dyDescent="0.25">
      <c r="A445" t="s">
        <v>32</v>
      </c>
      <c r="B445">
        <v>23110</v>
      </c>
      <c r="C445" t="s">
        <v>87</v>
      </c>
      <c r="D445" t="s">
        <v>105</v>
      </c>
      <c r="E445" s="5">
        <v>4668575.5226538479</v>
      </c>
      <c r="F445" s="5">
        <f>WholesaleData[[#This Row],[Liquor Volume (L)]]*VLOOKUP(WholesaleData[[#This Row],[Liquor Type]],Table1[#All],2,0)</f>
        <v>222224.19487832318</v>
      </c>
    </row>
    <row r="446" spans="1:6" hidden="1" x14ac:dyDescent="0.25">
      <c r="A446" t="s">
        <v>32</v>
      </c>
      <c r="B446">
        <v>23110</v>
      </c>
      <c r="C446" t="s">
        <v>88</v>
      </c>
      <c r="D446" t="s">
        <v>105</v>
      </c>
      <c r="E446" s="5">
        <v>578337.46983507602</v>
      </c>
      <c r="F446" s="5">
        <f>WholesaleData[[#This Row],[Liquor Volume (L)]]*VLOOKUP(WholesaleData[[#This Row],[Liquor Type]],Table1[#All],2,0)</f>
        <v>27528.863564149622</v>
      </c>
    </row>
    <row r="447" spans="1:6" hidden="1" x14ac:dyDescent="0.25">
      <c r="A447" t="s">
        <v>32</v>
      </c>
      <c r="B447">
        <v>23110</v>
      </c>
      <c r="C447" t="s">
        <v>89</v>
      </c>
      <c r="D447" t="s">
        <v>105</v>
      </c>
      <c r="E447" s="5">
        <v>111694.68747115901</v>
      </c>
      <c r="F447" s="5">
        <f>WholesaleData[[#This Row],[Liquor Volume (L)]]*VLOOKUP(WholesaleData[[#This Row],[Liquor Type]],Table1[#All],2,0)</f>
        <v>3004.5870929741773</v>
      </c>
    </row>
    <row r="448" spans="1:6" hidden="1" x14ac:dyDescent="0.25">
      <c r="A448" t="s">
        <v>32</v>
      </c>
      <c r="B448">
        <v>23110</v>
      </c>
      <c r="C448" t="s">
        <v>90</v>
      </c>
      <c r="D448" t="s">
        <v>105</v>
      </c>
      <c r="E448" s="5">
        <v>53538.034339099999</v>
      </c>
      <c r="F448" s="5">
        <f>WholesaleData[[#This Row],[Liquor Volume (L)]]*VLOOKUP(WholesaleData[[#This Row],[Liquor Type]],Table1[#All],2,0)</f>
        <v>1440.17312372179</v>
      </c>
    </row>
    <row r="449" spans="1:6" hidden="1" x14ac:dyDescent="0.25">
      <c r="A449" t="s">
        <v>32</v>
      </c>
      <c r="B449">
        <v>23110</v>
      </c>
      <c r="C449" t="s">
        <v>91</v>
      </c>
      <c r="D449" t="s">
        <v>105</v>
      </c>
      <c r="E449" s="5">
        <v>188753.43462203801</v>
      </c>
      <c r="F449" s="5">
        <f>WholesaleData[[#This Row],[Liquor Volume (L)]]*VLOOKUP(WholesaleData[[#This Row],[Liquor Type]],Table1[#All],2,0)</f>
        <v>6568.6195248469221</v>
      </c>
    </row>
    <row r="450" spans="1:6" hidden="1" x14ac:dyDescent="0.25">
      <c r="A450" t="s">
        <v>32</v>
      </c>
      <c r="B450">
        <v>23110</v>
      </c>
      <c r="C450" t="s">
        <v>92</v>
      </c>
      <c r="D450" t="s">
        <v>105</v>
      </c>
      <c r="E450" s="5">
        <v>14464.5119096</v>
      </c>
      <c r="F450" s="5">
        <f>WholesaleData[[#This Row],[Liquor Volume (L)]]*VLOOKUP(WholesaleData[[#This Row],[Liquor Type]],Table1[#All],2,0)</f>
        <v>503.36501445407998</v>
      </c>
    </row>
    <row r="451" spans="1:6" hidden="1" x14ac:dyDescent="0.25">
      <c r="A451" t="s">
        <v>32</v>
      </c>
      <c r="B451">
        <v>23110</v>
      </c>
      <c r="C451" t="s">
        <v>93</v>
      </c>
      <c r="D451" t="s">
        <v>93</v>
      </c>
      <c r="E451" s="5">
        <v>150845.49472626799</v>
      </c>
      <c r="F451" s="5">
        <f>WholesaleData[[#This Row],[Liquor Volume (L)]]*VLOOKUP(WholesaleData[[#This Row],[Liquor Type]],Table1[#All],2,0)</f>
        <v>7542.2747363134004</v>
      </c>
    </row>
    <row r="452" spans="1:6" hidden="1" x14ac:dyDescent="0.25">
      <c r="A452" t="s">
        <v>32</v>
      </c>
      <c r="B452">
        <v>23110</v>
      </c>
      <c r="C452" t="s">
        <v>94</v>
      </c>
      <c r="D452" t="s">
        <v>106</v>
      </c>
      <c r="E452" s="5">
        <v>17070.453072619999</v>
      </c>
      <c r="F452" s="5">
        <f>WholesaleData[[#This Row],[Liquor Volume (L)]]*VLOOKUP(WholesaleData[[#This Row],[Liquor Type]],Table1[#All],2,0)</f>
        <v>3055.6110999989796</v>
      </c>
    </row>
    <row r="453" spans="1:6" hidden="1" x14ac:dyDescent="0.25">
      <c r="A453" t="s">
        <v>32</v>
      </c>
      <c r="B453">
        <v>23110</v>
      </c>
      <c r="C453" t="s">
        <v>97</v>
      </c>
      <c r="D453" t="s">
        <v>106</v>
      </c>
      <c r="E453" s="5">
        <v>3078.4392948000004</v>
      </c>
      <c r="F453" s="5">
        <f>WholesaleData[[#This Row],[Liquor Volume (L)]]*VLOOKUP(WholesaleData[[#This Row],[Liquor Type]],Table1[#All],2,0)</f>
        <v>551.0406337692001</v>
      </c>
    </row>
    <row r="454" spans="1:6" hidden="1" x14ac:dyDescent="0.25">
      <c r="A454" t="s">
        <v>32</v>
      </c>
      <c r="B454">
        <v>23110</v>
      </c>
      <c r="C454" t="s">
        <v>98</v>
      </c>
      <c r="D454" t="s">
        <v>107</v>
      </c>
      <c r="E454" s="5">
        <v>507138.02543782099</v>
      </c>
      <c r="F454" s="5">
        <f>WholesaleData[[#This Row],[Liquor Volume (L)]]*VLOOKUP(WholesaleData[[#This Row],[Liquor Type]],Table1[#All],2,0)</f>
        <v>25407.615074434831</v>
      </c>
    </row>
    <row r="455" spans="1:6" hidden="1" x14ac:dyDescent="0.25">
      <c r="A455" t="s">
        <v>32</v>
      </c>
      <c r="B455">
        <v>23110</v>
      </c>
      <c r="C455" t="s">
        <v>99</v>
      </c>
      <c r="D455" t="s">
        <v>107</v>
      </c>
      <c r="E455" s="5">
        <v>140181.52948932297</v>
      </c>
      <c r="F455" s="5">
        <f>WholesaleData[[#This Row],[Liquor Volume (L)]]*VLOOKUP(WholesaleData[[#This Row],[Liquor Type]],Table1[#All],2,0)</f>
        <v>58455.69779704768</v>
      </c>
    </row>
    <row r="456" spans="1:6" hidden="1" x14ac:dyDescent="0.25">
      <c r="A456" t="s">
        <v>32</v>
      </c>
      <c r="B456">
        <v>23110</v>
      </c>
      <c r="C456" t="s">
        <v>100</v>
      </c>
      <c r="D456" t="s">
        <v>106</v>
      </c>
      <c r="E456" s="5">
        <v>857894.17991110391</v>
      </c>
      <c r="F456" s="5">
        <f>WholesaleData[[#This Row],[Liquor Volume (L)]]*VLOOKUP(WholesaleData[[#This Row],[Liquor Type]],Table1[#All],2,0)</f>
        <v>105520.98412906578</v>
      </c>
    </row>
    <row r="457" spans="1:6" hidden="1" x14ac:dyDescent="0.25">
      <c r="A457" t="s">
        <v>32</v>
      </c>
      <c r="B457">
        <v>23110</v>
      </c>
      <c r="C457" t="s">
        <v>102</v>
      </c>
      <c r="D457" t="s">
        <v>106</v>
      </c>
      <c r="E457" s="5">
        <v>120314.78</v>
      </c>
      <c r="F457" s="5">
        <f>WholesaleData[[#This Row],[Liquor Volume (L)]]*VLOOKUP(WholesaleData[[#This Row],[Liquor Type]],Table1[#All],2,0)</f>
        <v>14798.71794</v>
      </c>
    </row>
    <row r="458" spans="1:6" hidden="1" x14ac:dyDescent="0.25">
      <c r="A458" t="s">
        <v>32</v>
      </c>
      <c r="B458">
        <v>23110</v>
      </c>
      <c r="C458" t="s">
        <v>103</v>
      </c>
      <c r="D458" t="s">
        <v>106</v>
      </c>
      <c r="E458" s="5">
        <v>262726.72765476</v>
      </c>
      <c r="F458" s="5">
        <f>WholesaleData[[#This Row],[Liquor Volume (L)]]*VLOOKUP(WholesaleData[[#This Row],[Liquor Type]],Table1[#All],2,0)</f>
        <v>32315.387501535479</v>
      </c>
    </row>
    <row r="459" spans="1:6" hidden="1" x14ac:dyDescent="0.25">
      <c r="A459" t="s">
        <v>33</v>
      </c>
      <c r="B459">
        <v>23190</v>
      </c>
      <c r="C459" t="s">
        <v>87</v>
      </c>
      <c r="D459" t="s">
        <v>105</v>
      </c>
      <c r="E459" s="5">
        <v>1578042.5556807599</v>
      </c>
      <c r="F459" s="5">
        <f>WholesaleData[[#This Row],[Liquor Volume (L)]]*VLOOKUP(WholesaleData[[#This Row],[Liquor Type]],Table1[#All],2,0)</f>
        <v>75114.825650404178</v>
      </c>
    </row>
    <row r="460" spans="1:6" hidden="1" x14ac:dyDescent="0.25">
      <c r="A460" t="s">
        <v>33</v>
      </c>
      <c r="B460">
        <v>23190</v>
      </c>
      <c r="C460" t="s">
        <v>88</v>
      </c>
      <c r="D460" t="s">
        <v>105</v>
      </c>
      <c r="E460" s="5">
        <v>174030.84804109999</v>
      </c>
      <c r="F460" s="5">
        <f>WholesaleData[[#This Row],[Liquor Volume (L)]]*VLOOKUP(WholesaleData[[#This Row],[Liquor Type]],Table1[#All],2,0)</f>
        <v>8283.86836675636</v>
      </c>
    </row>
    <row r="461" spans="1:6" hidden="1" x14ac:dyDescent="0.25">
      <c r="A461" t="s">
        <v>33</v>
      </c>
      <c r="B461">
        <v>23190</v>
      </c>
      <c r="C461" t="s">
        <v>89</v>
      </c>
      <c r="D461" t="s">
        <v>105</v>
      </c>
      <c r="E461" s="5">
        <v>96227.084388699994</v>
      </c>
      <c r="F461" s="5">
        <f>WholesaleData[[#This Row],[Liquor Volume (L)]]*VLOOKUP(WholesaleData[[#This Row],[Liquor Type]],Table1[#All],2,0)</f>
        <v>2588.5085700560298</v>
      </c>
    </row>
    <row r="462" spans="1:6" hidden="1" x14ac:dyDescent="0.25">
      <c r="A462" t="s">
        <v>33</v>
      </c>
      <c r="B462">
        <v>23190</v>
      </c>
      <c r="C462" t="s">
        <v>90</v>
      </c>
      <c r="D462" t="s">
        <v>105</v>
      </c>
      <c r="E462" s="5">
        <v>12044.4010137</v>
      </c>
      <c r="F462" s="5">
        <f>WholesaleData[[#This Row],[Liquor Volume (L)]]*VLOOKUP(WholesaleData[[#This Row],[Liquor Type]],Table1[#All],2,0)</f>
        <v>323.99438726853003</v>
      </c>
    </row>
    <row r="463" spans="1:6" hidden="1" x14ac:dyDescent="0.25">
      <c r="A463" t="s">
        <v>33</v>
      </c>
      <c r="B463">
        <v>23190</v>
      </c>
      <c r="C463" t="s">
        <v>91</v>
      </c>
      <c r="D463" t="s">
        <v>105</v>
      </c>
      <c r="E463" s="5">
        <v>573341.22934606788</v>
      </c>
      <c r="F463" s="5">
        <f>WholesaleData[[#This Row],[Liquor Volume (L)]]*VLOOKUP(WholesaleData[[#This Row],[Liquor Type]],Table1[#All],2,0)</f>
        <v>19952.274781243163</v>
      </c>
    </row>
    <row r="464" spans="1:6" hidden="1" x14ac:dyDescent="0.25">
      <c r="A464" t="s">
        <v>33</v>
      </c>
      <c r="B464">
        <v>23190</v>
      </c>
      <c r="C464" t="s">
        <v>92</v>
      </c>
      <c r="D464" t="s">
        <v>105</v>
      </c>
      <c r="E464" s="5">
        <v>27381.725720500002</v>
      </c>
      <c r="F464" s="5">
        <f>WholesaleData[[#This Row],[Liquor Volume (L)]]*VLOOKUP(WholesaleData[[#This Row],[Liquor Type]],Table1[#All],2,0)</f>
        <v>952.88405507339996</v>
      </c>
    </row>
    <row r="465" spans="1:6" hidden="1" x14ac:dyDescent="0.25">
      <c r="A465" t="s">
        <v>33</v>
      </c>
      <c r="B465">
        <v>23190</v>
      </c>
      <c r="C465" t="s">
        <v>93</v>
      </c>
      <c r="D465" t="s">
        <v>93</v>
      </c>
      <c r="E465" s="5">
        <v>131186.22194449202</v>
      </c>
      <c r="F465" s="5">
        <f>WholesaleData[[#This Row],[Liquor Volume (L)]]*VLOOKUP(WholesaleData[[#This Row],[Liquor Type]],Table1[#All],2,0)</f>
        <v>6559.3110972246013</v>
      </c>
    </row>
    <row r="466" spans="1:6" hidden="1" x14ac:dyDescent="0.25">
      <c r="A466" t="s">
        <v>33</v>
      </c>
      <c r="B466">
        <v>23190</v>
      </c>
      <c r="C466" t="s">
        <v>94</v>
      </c>
      <c r="D466" t="s">
        <v>106</v>
      </c>
      <c r="E466" s="5">
        <v>12320.790183499998</v>
      </c>
      <c r="F466" s="5">
        <f>WholesaleData[[#This Row],[Liquor Volume (L)]]*VLOOKUP(WholesaleData[[#This Row],[Liquor Type]],Table1[#All],2,0)</f>
        <v>2205.4214428464993</v>
      </c>
    </row>
    <row r="467" spans="1:6" hidden="1" x14ac:dyDescent="0.25">
      <c r="A467" t="s">
        <v>33</v>
      </c>
      <c r="B467">
        <v>23190</v>
      </c>
      <c r="C467" t="s">
        <v>97</v>
      </c>
      <c r="D467" t="s">
        <v>106</v>
      </c>
      <c r="E467" s="5">
        <v>6652</v>
      </c>
      <c r="F467" s="5">
        <f>WholesaleData[[#This Row],[Liquor Volume (L)]]*VLOOKUP(WholesaleData[[#This Row],[Liquor Type]],Table1[#All],2,0)</f>
        <v>1190.7079999999999</v>
      </c>
    </row>
    <row r="468" spans="1:6" hidden="1" x14ac:dyDescent="0.25">
      <c r="A468" t="s">
        <v>33</v>
      </c>
      <c r="B468">
        <v>23190</v>
      </c>
      <c r="C468" t="s">
        <v>98</v>
      </c>
      <c r="D468" t="s">
        <v>107</v>
      </c>
      <c r="E468" s="5">
        <v>492876.26761422004</v>
      </c>
      <c r="F468" s="5">
        <f>WholesaleData[[#This Row],[Liquor Volume (L)]]*VLOOKUP(WholesaleData[[#This Row],[Liquor Type]],Table1[#All],2,0)</f>
        <v>24693.101007472422</v>
      </c>
    </row>
    <row r="469" spans="1:6" hidden="1" x14ac:dyDescent="0.25">
      <c r="A469" t="s">
        <v>33</v>
      </c>
      <c r="B469">
        <v>23190</v>
      </c>
      <c r="C469" t="s">
        <v>99</v>
      </c>
      <c r="D469" t="s">
        <v>107</v>
      </c>
      <c r="E469" s="5">
        <v>43174.207988280003</v>
      </c>
      <c r="F469" s="5">
        <f>WholesaleData[[#This Row],[Liquor Volume (L)]]*VLOOKUP(WholesaleData[[#This Row],[Liquor Type]],Table1[#All],2,0)</f>
        <v>18003.644731112759</v>
      </c>
    </row>
    <row r="470" spans="1:6" hidden="1" x14ac:dyDescent="0.25">
      <c r="A470" t="s">
        <v>33</v>
      </c>
      <c r="B470">
        <v>23190</v>
      </c>
      <c r="C470" t="s">
        <v>100</v>
      </c>
      <c r="D470" t="s">
        <v>106</v>
      </c>
      <c r="E470" s="5">
        <v>204184.91987225998</v>
      </c>
      <c r="F470" s="5">
        <f>WholesaleData[[#This Row],[Liquor Volume (L)]]*VLOOKUP(WholesaleData[[#This Row],[Liquor Type]],Table1[#All],2,0)</f>
        <v>25114.745144287979</v>
      </c>
    </row>
    <row r="471" spans="1:6" hidden="1" x14ac:dyDescent="0.25">
      <c r="A471" t="s">
        <v>33</v>
      </c>
      <c r="B471">
        <v>23190</v>
      </c>
      <c r="C471" t="s">
        <v>101</v>
      </c>
      <c r="D471" t="s">
        <v>106</v>
      </c>
      <c r="E471" s="5">
        <v>304.93560160000004</v>
      </c>
      <c r="F471" s="5">
        <f>WholesaleData[[#This Row],[Liquor Volume (L)]]*VLOOKUP(WholesaleData[[#This Row],[Liquor Type]],Table1[#All],2,0)</f>
        <v>37.507078996800004</v>
      </c>
    </row>
    <row r="472" spans="1:6" hidden="1" x14ac:dyDescent="0.25">
      <c r="A472" t="s">
        <v>33</v>
      </c>
      <c r="B472">
        <v>23190</v>
      </c>
      <c r="C472" t="s">
        <v>103</v>
      </c>
      <c r="D472" t="s">
        <v>106</v>
      </c>
      <c r="E472" s="5">
        <v>128841.48157040001</v>
      </c>
      <c r="F472" s="5">
        <f>WholesaleData[[#This Row],[Liquor Volume (L)]]*VLOOKUP(WholesaleData[[#This Row],[Liquor Type]],Table1[#All],2,0)</f>
        <v>15847.502233159201</v>
      </c>
    </row>
    <row r="473" spans="1:6" hidden="1" x14ac:dyDescent="0.25">
      <c r="A473" t="s">
        <v>34</v>
      </c>
      <c r="B473">
        <v>23270</v>
      </c>
      <c r="C473" t="s">
        <v>87</v>
      </c>
      <c r="D473" t="s">
        <v>105</v>
      </c>
      <c r="E473" s="5">
        <v>7662110.6583863245</v>
      </c>
      <c r="F473" s="5">
        <f>WholesaleData[[#This Row],[Liquor Volume (L)]]*VLOOKUP(WholesaleData[[#This Row],[Liquor Type]],Table1[#All],2,0)</f>
        <v>364716.46733918908</v>
      </c>
    </row>
    <row r="474" spans="1:6" hidden="1" x14ac:dyDescent="0.25">
      <c r="A474" t="s">
        <v>34</v>
      </c>
      <c r="B474">
        <v>23270</v>
      </c>
      <c r="C474" t="s">
        <v>88</v>
      </c>
      <c r="D474" t="s">
        <v>105</v>
      </c>
      <c r="E474" s="5">
        <v>1049423.8861602983</v>
      </c>
      <c r="F474" s="5">
        <f>WholesaleData[[#This Row],[Liquor Volume (L)]]*VLOOKUP(WholesaleData[[#This Row],[Liquor Type]],Table1[#All],2,0)</f>
        <v>49952.576981230202</v>
      </c>
    </row>
    <row r="475" spans="1:6" hidden="1" x14ac:dyDescent="0.25">
      <c r="A475" t="s">
        <v>34</v>
      </c>
      <c r="B475">
        <v>23270</v>
      </c>
      <c r="C475" t="s">
        <v>89</v>
      </c>
      <c r="D475" t="s">
        <v>105</v>
      </c>
      <c r="E475" s="5">
        <v>348274.67321099003</v>
      </c>
      <c r="F475" s="5">
        <f>WholesaleData[[#This Row],[Liquor Volume (L)]]*VLOOKUP(WholesaleData[[#This Row],[Liquor Type]],Table1[#All],2,0)</f>
        <v>9368.5887093756319</v>
      </c>
    </row>
    <row r="476" spans="1:6" hidden="1" x14ac:dyDescent="0.25">
      <c r="A476" t="s">
        <v>34</v>
      </c>
      <c r="B476">
        <v>23270</v>
      </c>
      <c r="C476" t="s">
        <v>90</v>
      </c>
      <c r="D476" t="s">
        <v>105</v>
      </c>
      <c r="E476" s="5">
        <v>43161.339766050005</v>
      </c>
      <c r="F476" s="5">
        <f>WholesaleData[[#This Row],[Liquor Volume (L)]]*VLOOKUP(WholesaleData[[#This Row],[Liquor Type]],Table1[#All],2,0)</f>
        <v>1161.0400397067451</v>
      </c>
    </row>
    <row r="477" spans="1:6" hidden="1" x14ac:dyDescent="0.25">
      <c r="A477" t="s">
        <v>34</v>
      </c>
      <c r="B477">
        <v>23270</v>
      </c>
      <c r="C477" t="s">
        <v>91</v>
      </c>
      <c r="D477" t="s">
        <v>105</v>
      </c>
      <c r="E477" s="5">
        <v>609516.01084632392</v>
      </c>
      <c r="F477" s="5">
        <f>WholesaleData[[#This Row],[Liquor Volume (L)]]*VLOOKUP(WholesaleData[[#This Row],[Liquor Type]],Table1[#All],2,0)</f>
        <v>21211.157177452071</v>
      </c>
    </row>
    <row r="478" spans="1:6" hidden="1" x14ac:dyDescent="0.25">
      <c r="A478" t="s">
        <v>34</v>
      </c>
      <c r="B478">
        <v>23270</v>
      </c>
      <c r="C478" t="s">
        <v>92</v>
      </c>
      <c r="D478" t="s">
        <v>105</v>
      </c>
      <c r="E478" s="5">
        <v>32037.326293150003</v>
      </c>
      <c r="F478" s="5">
        <f>WholesaleData[[#This Row],[Liquor Volume (L)]]*VLOOKUP(WholesaleData[[#This Row],[Liquor Type]],Table1[#All],2,0)</f>
        <v>1114.8989550016199</v>
      </c>
    </row>
    <row r="479" spans="1:6" hidden="1" x14ac:dyDescent="0.25">
      <c r="A479" t="s">
        <v>34</v>
      </c>
      <c r="B479">
        <v>23270</v>
      </c>
      <c r="C479" t="s">
        <v>93</v>
      </c>
      <c r="D479" t="s">
        <v>93</v>
      </c>
      <c r="E479" s="5">
        <v>303815.18715916498</v>
      </c>
      <c r="F479" s="5">
        <f>WholesaleData[[#This Row],[Liquor Volume (L)]]*VLOOKUP(WholesaleData[[#This Row],[Liquor Type]],Table1[#All],2,0)</f>
        <v>15190.75935795825</v>
      </c>
    </row>
    <row r="480" spans="1:6" hidden="1" x14ac:dyDescent="0.25">
      <c r="A480" t="s">
        <v>34</v>
      </c>
      <c r="B480">
        <v>23270</v>
      </c>
      <c r="C480" t="s">
        <v>94</v>
      </c>
      <c r="D480" t="s">
        <v>106</v>
      </c>
      <c r="E480" s="5">
        <v>25903.325293539998</v>
      </c>
      <c r="F480" s="5">
        <f>WholesaleData[[#This Row],[Liquor Volume (L)]]*VLOOKUP(WholesaleData[[#This Row],[Liquor Type]],Table1[#All],2,0)</f>
        <v>4636.6952275436597</v>
      </c>
    </row>
    <row r="481" spans="1:6" hidden="1" x14ac:dyDescent="0.25">
      <c r="A481" t="s">
        <v>34</v>
      </c>
      <c r="B481">
        <v>23270</v>
      </c>
      <c r="C481" t="s">
        <v>97</v>
      </c>
      <c r="D481" t="s">
        <v>106</v>
      </c>
      <c r="E481" s="5">
        <v>11914.60842</v>
      </c>
      <c r="F481" s="5">
        <f>WholesaleData[[#This Row],[Liquor Volume (L)]]*VLOOKUP(WholesaleData[[#This Row],[Liquor Type]],Table1[#All],2,0)</f>
        <v>2132.71490718</v>
      </c>
    </row>
    <row r="482" spans="1:6" hidden="1" x14ac:dyDescent="0.25">
      <c r="A482" t="s">
        <v>34</v>
      </c>
      <c r="B482">
        <v>23270</v>
      </c>
      <c r="C482" t="s">
        <v>98</v>
      </c>
      <c r="D482" t="s">
        <v>107</v>
      </c>
      <c r="E482" s="5">
        <v>1337002.1843600811</v>
      </c>
      <c r="F482" s="5">
        <f>WholesaleData[[#This Row],[Liquor Volume (L)]]*VLOOKUP(WholesaleData[[#This Row],[Liquor Type]],Table1[#All],2,0)</f>
        <v>66983.80943644006</v>
      </c>
    </row>
    <row r="483" spans="1:6" hidden="1" x14ac:dyDescent="0.25">
      <c r="A483" t="s">
        <v>34</v>
      </c>
      <c r="B483">
        <v>23270</v>
      </c>
      <c r="C483" t="s">
        <v>99</v>
      </c>
      <c r="D483" t="s">
        <v>107</v>
      </c>
      <c r="E483" s="5">
        <v>332751.91456806997</v>
      </c>
      <c r="F483" s="5">
        <f>WholesaleData[[#This Row],[Liquor Volume (L)]]*VLOOKUP(WholesaleData[[#This Row],[Liquor Type]],Table1[#All],2,0)</f>
        <v>138757.54837488517</v>
      </c>
    </row>
    <row r="484" spans="1:6" hidden="1" x14ac:dyDescent="0.25">
      <c r="A484" t="s">
        <v>34</v>
      </c>
      <c r="B484">
        <v>23270</v>
      </c>
      <c r="C484" t="s">
        <v>100</v>
      </c>
      <c r="D484" t="s">
        <v>106</v>
      </c>
      <c r="E484" s="5">
        <v>1223089.759499284</v>
      </c>
      <c r="F484" s="5">
        <f>WholesaleData[[#This Row],[Liquor Volume (L)]]*VLOOKUP(WholesaleData[[#This Row],[Liquor Type]],Table1[#All],2,0)</f>
        <v>150440.04041841193</v>
      </c>
    </row>
    <row r="485" spans="1:6" hidden="1" x14ac:dyDescent="0.25">
      <c r="A485" t="s">
        <v>34</v>
      </c>
      <c r="B485">
        <v>23270</v>
      </c>
      <c r="C485" t="s">
        <v>101</v>
      </c>
      <c r="D485" t="s">
        <v>106</v>
      </c>
      <c r="E485" s="5">
        <v>14864.2837991</v>
      </c>
      <c r="F485" s="5">
        <f>WholesaleData[[#This Row],[Liquor Volume (L)]]*VLOOKUP(WholesaleData[[#This Row],[Liquor Type]],Table1[#All],2,0)</f>
        <v>1828.3069072892999</v>
      </c>
    </row>
    <row r="486" spans="1:6" hidden="1" x14ac:dyDescent="0.25">
      <c r="A486" t="s">
        <v>34</v>
      </c>
      <c r="B486">
        <v>23270</v>
      </c>
      <c r="C486" t="s">
        <v>103</v>
      </c>
      <c r="D486" t="s">
        <v>106</v>
      </c>
      <c r="E486" s="5">
        <v>518642.57603318</v>
      </c>
      <c r="F486" s="5">
        <f>WholesaleData[[#This Row],[Liquor Volume (L)]]*VLOOKUP(WholesaleData[[#This Row],[Liquor Type]],Table1[#All],2,0)</f>
        <v>63793.036852081139</v>
      </c>
    </row>
    <row r="487" spans="1:6" hidden="1" x14ac:dyDescent="0.25">
      <c r="A487" t="s">
        <v>35</v>
      </c>
      <c r="B487">
        <v>23350</v>
      </c>
      <c r="C487" t="s">
        <v>87</v>
      </c>
      <c r="D487" t="s">
        <v>105</v>
      </c>
      <c r="E487" s="5">
        <v>468312.02269346296</v>
      </c>
      <c r="F487" s="5">
        <f>WholesaleData[[#This Row],[Liquor Volume (L)]]*VLOOKUP(WholesaleData[[#This Row],[Liquor Type]],Table1[#All],2,0)</f>
        <v>22291.65228020884</v>
      </c>
    </row>
    <row r="488" spans="1:6" hidden="1" x14ac:dyDescent="0.25">
      <c r="A488" t="s">
        <v>35</v>
      </c>
      <c r="B488">
        <v>23350</v>
      </c>
      <c r="C488" t="s">
        <v>88</v>
      </c>
      <c r="D488" t="s">
        <v>105</v>
      </c>
      <c r="E488" s="5">
        <v>169657.71952390001</v>
      </c>
      <c r="F488" s="5">
        <f>WholesaleData[[#This Row],[Liquor Volume (L)]]*VLOOKUP(WholesaleData[[#This Row],[Liquor Type]],Table1[#All],2,0)</f>
        <v>8075.7074493376413</v>
      </c>
    </row>
    <row r="489" spans="1:6" hidden="1" x14ac:dyDescent="0.25">
      <c r="A489" t="s">
        <v>35</v>
      </c>
      <c r="B489">
        <v>23350</v>
      </c>
      <c r="C489" t="s">
        <v>89</v>
      </c>
      <c r="D489" t="s">
        <v>105</v>
      </c>
      <c r="E489" s="5">
        <v>31641.920643142003</v>
      </c>
      <c r="F489" s="5">
        <f>WholesaleData[[#This Row],[Liquor Volume (L)]]*VLOOKUP(WholesaleData[[#This Row],[Liquor Type]],Table1[#All],2,0)</f>
        <v>851.16766530051984</v>
      </c>
    </row>
    <row r="490" spans="1:6" hidden="1" x14ac:dyDescent="0.25">
      <c r="A490" t="s">
        <v>35</v>
      </c>
      <c r="B490">
        <v>23350</v>
      </c>
      <c r="C490" t="s">
        <v>90</v>
      </c>
      <c r="D490" t="s">
        <v>105</v>
      </c>
      <c r="E490" s="5">
        <v>15606.4024314</v>
      </c>
      <c r="F490" s="5">
        <f>WholesaleData[[#This Row],[Liquor Volume (L)]]*VLOOKUP(WholesaleData[[#This Row],[Liquor Type]],Table1[#All],2,0)</f>
        <v>419.81222540466001</v>
      </c>
    </row>
    <row r="491" spans="1:6" hidden="1" x14ac:dyDescent="0.25">
      <c r="A491" t="s">
        <v>35</v>
      </c>
      <c r="B491">
        <v>23350</v>
      </c>
      <c r="C491" t="s">
        <v>91</v>
      </c>
      <c r="D491" t="s">
        <v>105</v>
      </c>
      <c r="E491" s="5">
        <v>162121.22195844096</v>
      </c>
      <c r="F491" s="5">
        <f>WholesaleData[[#This Row],[Liquor Volume (L)]]*VLOOKUP(WholesaleData[[#This Row],[Liquor Type]],Table1[#All],2,0)</f>
        <v>5641.8185241537449</v>
      </c>
    </row>
    <row r="492" spans="1:6" hidden="1" x14ac:dyDescent="0.25">
      <c r="A492" t="s">
        <v>35</v>
      </c>
      <c r="B492">
        <v>23350</v>
      </c>
      <c r="C492" t="s">
        <v>92</v>
      </c>
      <c r="D492" t="s">
        <v>105</v>
      </c>
      <c r="E492" s="5">
        <v>29282.799986049999</v>
      </c>
      <c r="F492" s="5">
        <f>WholesaleData[[#This Row],[Liquor Volume (L)]]*VLOOKUP(WholesaleData[[#This Row],[Liquor Type]],Table1[#All],2,0)</f>
        <v>1019.0414395145399</v>
      </c>
    </row>
    <row r="493" spans="1:6" hidden="1" x14ac:dyDescent="0.25">
      <c r="A493" t="s">
        <v>35</v>
      </c>
      <c r="B493">
        <v>23350</v>
      </c>
      <c r="C493" t="s">
        <v>93</v>
      </c>
      <c r="D493" t="s">
        <v>93</v>
      </c>
      <c r="E493" s="5">
        <v>48543.977902958002</v>
      </c>
      <c r="F493" s="5">
        <f>WholesaleData[[#This Row],[Liquor Volume (L)]]*VLOOKUP(WholesaleData[[#This Row],[Liquor Type]],Table1[#All],2,0)</f>
        <v>2427.1988951479002</v>
      </c>
    </row>
    <row r="494" spans="1:6" hidden="1" x14ac:dyDescent="0.25">
      <c r="A494" t="s">
        <v>35</v>
      </c>
      <c r="B494">
        <v>23350</v>
      </c>
      <c r="C494" t="s">
        <v>94</v>
      </c>
      <c r="D494" t="s">
        <v>106</v>
      </c>
      <c r="E494" s="5">
        <v>42733.412496339995</v>
      </c>
      <c r="F494" s="5">
        <f>WholesaleData[[#This Row],[Liquor Volume (L)]]*VLOOKUP(WholesaleData[[#This Row],[Liquor Type]],Table1[#All],2,0)</f>
        <v>7649.2808368448586</v>
      </c>
    </row>
    <row r="495" spans="1:6" hidden="1" x14ac:dyDescent="0.25">
      <c r="A495" t="s">
        <v>35</v>
      </c>
      <c r="B495">
        <v>23350</v>
      </c>
      <c r="C495" t="s">
        <v>95</v>
      </c>
      <c r="D495" t="s">
        <v>106</v>
      </c>
      <c r="E495" s="5">
        <v>6389.3074913500004</v>
      </c>
      <c r="F495" s="5">
        <f>WholesaleData[[#This Row],[Liquor Volume (L)]]*VLOOKUP(WholesaleData[[#This Row],[Liquor Type]],Table1[#All],2,0)</f>
        <v>1143.6860409516501</v>
      </c>
    </row>
    <row r="496" spans="1:6" hidden="1" x14ac:dyDescent="0.25">
      <c r="A496" t="s">
        <v>35</v>
      </c>
      <c r="B496">
        <v>23350</v>
      </c>
      <c r="C496" t="s">
        <v>96</v>
      </c>
      <c r="D496" t="s">
        <v>106</v>
      </c>
      <c r="E496" s="5">
        <v>13197.4634828</v>
      </c>
      <c r="F496" s="5">
        <f>WholesaleData[[#This Row],[Liquor Volume (L)]]*VLOOKUP(WholesaleData[[#This Row],[Liquor Type]],Table1[#All],2,0)</f>
        <v>2362.3459634211999</v>
      </c>
    </row>
    <row r="497" spans="1:6" hidden="1" x14ac:dyDescent="0.25">
      <c r="A497" t="s">
        <v>35</v>
      </c>
      <c r="B497">
        <v>23350</v>
      </c>
      <c r="C497" t="s">
        <v>97</v>
      </c>
      <c r="D497" t="s">
        <v>106</v>
      </c>
      <c r="E497" s="5">
        <v>1383.4021654000001</v>
      </c>
      <c r="F497" s="5">
        <f>WholesaleData[[#This Row],[Liquor Volume (L)]]*VLOOKUP(WholesaleData[[#This Row],[Liquor Type]],Table1[#All],2,0)</f>
        <v>247.62898760659999</v>
      </c>
    </row>
    <row r="498" spans="1:6" hidden="1" x14ac:dyDescent="0.25">
      <c r="A498" t="s">
        <v>35</v>
      </c>
      <c r="B498">
        <v>23350</v>
      </c>
      <c r="C498" t="s">
        <v>98</v>
      </c>
      <c r="D498" t="s">
        <v>107</v>
      </c>
      <c r="E498" s="5">
        <v>117364.78049029</v>
      </c>
      <c r="F498" s="5">
        <f>WholesaleData[[#This Row],[Liquor Volume (L)]]*VLOOKUP(WholesaleData[[#This Row],[Liquor Type]],Table1[#All],2,0)</f>
        <v>5879.9755025635286</v>
      </c>
    </row>
    <row r="499" spans="1:6" hidden="1" x14ac:dyDescent="0.25">
      <c r="A499" t="s">
        <v>35</v>
      </c>
      <c r="B499">
        <v>23350</v>
      </c>
      <c r="C499" t="s">
        <v>99</v>
      </c>
      <c r="D499" t="s">
        <v>107</v>
      </c>
      <c r="E499" s="5">
        <v>15669.56450189</v>
      </c>
      <c r="F499" s="5">
        <f>WholesaleData[[#This Row],[Liquor Volume (L)]]*VLOOKUP(WholesaleData[[#This Row],[Liquor Type]],Table1[#All],2,0)</f>
        <v>6534.2083972881292</v>
      </c>
    </row>
    <row r="500" spans="1:6" hidden="1" x14ac:dyDescent="0.25">
      <c r="A500" t="s">
        <v>35</v>
      </c>
      <c r="B500">
        <v>23350</v>
      </c>
      <c r="C500" t="s">
        <v>100</v>
      </c>
      <c r="D500" t="s">
        <v>106</v>
      </c>
      <c r="E500" s="5">
        <v>123675.26303609599</v>
      </c>
      <c r="F500" s="5">
        <f>WholesaleData[[#This Row],[Liquor Volume (L)]]*VLOOKUP(WholesaleData[[#This Row],[Liquor Type]],Table1[#All],2,0)</f>
        <v>15212.057353439806</v>
      </c>
    </row>
    <row r="501" spans="1:6" hidden="1" x14ac:dyDescent="0.25">
      <c r="A501" t="s">
        <v>35</v>
      </c>
      <c r="B501">
        <v>23350</v>
      </c>
      <c r="C501" t="s">
        <v>101</v>
      </c>
      <c r="D501" t="s">
        <v>106</v>
      </c>
      <c r="E501" s="5">
        <v>34029.927325900004</v>
      </c>
      <c r="F501" s="5">
        <f>WholesaleData[[#This Row],[Liquor Volume (L)]]*VLOOKUP(WholesaleData[[#This Row],[Liquor Type]],Table1[#All],2,0)</f>
        <v>4185.6810610857001</v>
      </c>
    </row>
    <row r="502" spans="1:6" hidden="1" x14ac:dyDescent="0.25">
      <c r="A502" t="s">
        <v>35</v>
      </c>
      <c r="B502">
        <v>23350</v>
      </c>
      <c r="C502" t="s">
        <v>102</v>
      </c>
      <c r="D502" t="s">
        <v>106</v>
      </c>
      <c r="E502" s="5">
        <v>281890.43307620002</v>
      </c>
      <c r="F502" s="5">
        <f>WholesaleData[[#This Row],[Liquor Volume (L)]]*VLOOKUP(WholesaleData[[#This Row],[Liquor Type]],Table1[#All],2,0)</f>
        <v>34672.523268372599</v>
      </c>
    </row>
    <row r="503" spans="1:6" hidden="1" x14ac:dyDescent="0.25">
      <c r="A503" t="s">
        <v>35</v>
      </c>
      <c r="B503">
        <v>23350</v>
      </c>
      <c r="C503" t="s">
        <v>103</v>
      </c>
      <c r="D503" t="s">
        <v>106</v>
      </c>
      <c r="E503" s="5">
        <v>53693.282431600004</v>
      </c>
      <c r="F503" s="5">
        <f>WholesaleData[[#This Row],[Liquor Volume (L)]]*VLOOKUP(WholesaleData[[#This Row],[Liquor Type]],Table1[#All],2,0)</f>
        <v>6604.2737390868006</v>
      </c>
    </row>
    <row r="504" spans="1:6" hidden="1" x14ac:dyDescent="0.25">
      <c r="A504" t="s">
        <v>36</v>
      </c>
      <c r="B504">
        <v>23430</v>
      </c>
      <c r="C504" t="s">
        <v>87</v>
      </c>
      <c r="D504" t="s">
        <v>105</v>
      </c>
      <c r="E504" s="5">
        <v>6503599.4649513867</v>
      </c>
      <c r="F504" s="5">
        <f>WholesaleData[[#This Row],[Liquor Volume (L)]]*VLOOKUP(WholesaleData[[#This Row],[Liquor Type]],Table1[#All],2,0)</f>
        <v>309571.33453168604</v>
      </c>
    </row>
    <row r="505" spans="1:6" hidden="1" x14ac:dyDescent="0.25">
      <c r="A505" t="s">
        <v>36</v>
      </c>
      <c r="B505">
        <v>23430</v>
      </c>
      <c r="C505" t="s">
        <v>88</v>
      </c>
      <c r="D505" t="s">
        <v>105</v>
      </c>
      <c r="E505" s="5">
        <v>949217.07273866411</v>
      </c>
      <c r="F505" s="5">
        <f>WholesaleData[[#This Row],[Liquor Volume (L)]]*VLOOKUP(WholesaleData[[#This Row],[Liquor Type]],Table1[#All],2,0)</f>
        <v>45182.732662360417</v>
      </c>
    </row>
    <row r="506" spans="1:6" hidden="1" x14ac:dyDescent="0.25">
      <c r="A506" t="s">
        <v>36</v>
      </c>
      <c r="B506">
        <v>23430</v>
      </c>
      <c r="C506" t="s">
        <v>89</v>
      </c>
      <c r="D506" t="s">
        <v>105</v>
      </c>
      <c r="E506" s="5">
        <v>292663.92315579002</v>
      </c>
      <c r="F506" s="5">
        <f>WholesaleData[[#This Row],[Liquor Volume (L)]]*VLOOKUP(WholesaleData[[#This Row],[Liquor Type]],Table1[#All],2,0)</f>
        <v>7872.6595328907515</v>
      </c>
    </row>
    <row r="507" spans="1:6" hidden="1" x14ac:dyDescent="0.25">
      <c r="A507" t="s">
        <v>36</v>
      </c>
      <c r="B507">
        <v>23430</v>
      </c>
      <c r="C507" t="s">
        <v>90</v>
      </c>
      <c r="D507" t="s">
        <v>105</v>
      </c>
      <c r="E507" s="5">
        <v>83144.44592274999</v>
      </c>
      <c r="F507" s="5">
        <f>WholesaleData[[#This Row],[Liquor Volume (L)]]*VLOOKUP(WholesaleData[[#This Row],[Liquor Type]],Table1[#All],2,0)</f>
        <v>2236.5855953219748</v>
      </c>
    </row>
    <row r="508" spans="1:6" hidden="1" x14ac:dyDescent="0.25">
      <c r="A508" t="s">
        <v>36</v>
      </c>
      <c r="B508">
        <v>23430</v>
      </c>
      <c r="C508" t="s">
        <v>91</v>
      </c>
      <c r="D508" t="s">
        <v>105</v>
      </c>
      <c r="E508" s="5">
        <v>383717.30620845698</v>
      </c>
      <c r="F508" s="5">
        <f>WholesaleData[[#This Row],[Liquor Volume (L)]]*VLOOKUP(WholesaleData[[#This Row],[Liquor Type]],Table1[#All],2,0)</f>
        <v>13353.362256054303</v>
      </c>
    </row>
    <row r="509" spans="1:6" hidden="1" x14ac:dyDescent="0.25">
      <c r="A509" t="s">
        <v>36</v>
      </c>
      <c r="B509">
        <v>23430</v>
      </c>
      <c r="C509" t="s">
        <v>92</v>
      </c>
      <c r="D509" t="s">
        <v>105</v>
      </c>
      <c r="E509" s="5">
        <v>15035.067491</v>
      </c>
      <c r="F509" s="5">
        <f>WholesaleData[[#This Row],[Liquor Volume (L)]]*VLOOKUP(WholesaleData[[#This Row],[Liquor Type]],Table1[#All],2,0)</f>
        <v>523.22034868679998</v>
      </c>
    </row>
    <row r="510" spans="1:6" hidden="1" x14ac:dyDescent="0.25">
      <c r="A510" t="s">
        <v>36</v>
      </c>
      <c r="B510">
        <v>23430</v>
      </c>
      <c r="C510" t="s">
        <v>93</v>
      </c>
      <c r="D510" t="s">
        <v>93</v>
      </c>
      <c r="E510" s="5">
        <v>412068.763231916</v>
      </c>
      <c r="F510" s="5">
        <f>WholesaleData[[#This Row],[Liquor Volume (L)]]*VLOOKUP(WholesaleData[[#This Row],[Liquor Type]],Table1[#All],2,0)</f>
        <v>20603.438161595801</v>
      </c>
    </row>
    <row r="511" spans="1:6" hidden="1" x14ac:dyDescent="0.25">
      <c r="A511" t="s">
        <v>36</v>
      </c>
      <c r="B511">
        <v>23430</v>
      </c>
      <c r="C511" t="s">
        <v>94</v>
      </c>
      <c r="D511" t="s">
        <v>106</v>
      </c>
      <c r="E511" s="5">
        <v>33729.246095280003</v>
      </c>
      <c r="F511" s="5">
        <f>WholesaleData[[#This Row],[Liquor Volume (L)]]*VLOOKUP(WholesaleData[[#This Row],[Liquor Type]],Table1[#All],2,0)</f>
        <v>6037.5350510551207</v>
      </c>
    </row>
    <row r="512" spans="1:6" hidden="1" x14ac:dyDescent="0.25">
      <c r="A512" t="s">
        <v>36</v>
      </c>
      <c r="B512">
        <v>23430</v>
      </c>
      <c r="C512" t="s">
        <v>97</v>
      </c>
      <c r="D512" t="s">
        <v>106</v>
      </c>
      <c r="E512" s="5">
        <v>27329.190404000001</v>
      </c>
      <c r="F512" s="5">
        <f>WholesaleData[[#This Row],[Liquor Volume (L)]]*VLOOKUP(WholesaleData[[#This Row],[Liquor Type]],Table1[#All],2,0)</f>
        <v>4891.925082316</v>
      </c>
    </row>
    <row r="513" spans="1:6" hidden="1" x14ac:dyDescent="0.25">
      <c r="A513" t="s">
        <v>36</v>
      </c>
      <c r="B513">
        <v>23430</v>
      </c>
      <c r="C513" t="s">
        <v>98</v>
      </c>
      <c r="D513" t="s">
        <v>107</v>
      </c>
      <c r="E513" s="5">
        <v>1088141.7711892461</v>
      </c>
      <c r="F513" s="5">
        <f>WholesaleData[[#This Row],[Liquor Volume (L)]]*VLOOKUP(WholesaleData[[#This Row],[Liquor Type]],Table1[#All],2,0)</f>
        <v>54515.902736581229</v>
      </c>
    </row>
    <row r="514" spans="1:6" hidden="1" x14ac:dyDescent="0.25">
      <c r="A514" t="s">
        <v>36</v>
      </c>
      <c r="B514">
        <v>23430</v>
      </c>
      <c r="C514" t="s">
        <v>99</v>
      </c>
      <c r="D514" t="s">
        <v>107</v>
      </c>
      <c r="E514" s="5">
        <v>413738.90712229395</v>
      </c>
      <c r="F514" s="5">
        <f>WholesaleData[[#This Row],[Liquor Volume (L)]]*VLOOKUP(WholesaleData[[#This Row],[Liquor Type]],Table1[#All],2,0)</f>
        <v>172529.12426999657</v>
      </c>
    </row>
    <row r="515" spans="1:6" hidden="1" x14ac:dyDescent="0.25">
      <c r="A515" t="s">
        <v>36</v>
      </c>
      <c r="B515">
        <v>23430</v>
      </c>
      <c r="C515" t="s">
        <v>100</v>
      </c>
      <c r="D515" t="s">
        <v>106</v>
      </c>
      <c r="E515" s="5">
        <v>2719852.5453269212</v>
      </c>
      <c r="F515" s="5">
        <f>WholesaleData[[#This Row],[Liquor Volume (L)]]*VLOOKUP(WholesaleData[[#This Row],[Liquor Type]],Table1[#All],2,0)</f>
        <v>334541.86307521129</v>
      </c>
    </row>
    <row r="516" spans="1:6" hidden="1" x14ac:dyDescent="0.25">
      <c r="A516" t="s">
        <v>36</v>
      </c>
      <c r="B516">
        <v>23430</v>
      </c>
      <c r="C516" t="s">
        <v>102</v>
      </c>
      <c r="D516" t="s">
        <v>106</v>
      </c>
      <c r="E516" s="5">
        <v>2503.0491900000002</v>
      </c>
      <c r="F516" s="5">
        <f>WholesaleData[[#This Row],[Liquor Volume (L)]]*VLOOKUP(WholesaleData[[#This Row],[Liquor Type]],Table1[#All],2,0)</f>
        <v>307.87505037</v>
      </c>
    </row>
    <row r="517" spans="1:6" hidden="1" x14ac:dyDescent="0.25">
      <c r="A517" t="s">
        <v>36</v>
      </c>
      <c r="B517">
        <v>23430</v>
      </c>
      <c r="C517" t="s">
        <v>103</v>
      </c>
      <c r="D517" t="s">
        <v>106</v>
      </c>
      <c r="E517" s="5">
        <v>705358.08757517999</v>
      </c>
      <c r="F517" s="5">
        <f>WholesaleData[[#This Row],[Liquor Volume (L)]]*VLOOKUP(WholesaleData[[#This Row],[Liquor Type]],Table1[#All],2,0)</f>
        <v>86759.04477174714</v>
      </c>
    </row>
    <row r="518" spans="1:6" hidden="1" x14ac:dyDescent="0.25">
      <c r="A518" t="s">
        <v>37</v>
      </c>
      <c r="B518">
        <v>23670</v>
      </c>
      <c r="C518" t="s">
        <v>87</v>
      </c>
      <c r="D518" t="s">
        <v>105</v>
      </c>
      <c r="E518" s="5">
        <v>6562261.2864194661</v>
      </c>
      <c r="F518" s="5">
        <f>WholesaleData[[#This Row],[Liquor Volume (L)]]*VLOOKUP(WholesaleData[[#This Row],[Liquor Type]],Table1[#All],2,0)</f>
        <v>312363.63723356661</v>
      </c>
    </row>
    <row r="519" spans="1:6" hidden="1" x14ac:dyDescent="0.25">
      <c r="A519" t="s">
        <v>37</v>
      </c>
      <c r="B519">
        <v>23670</v>
      </c>
      <c r="C519" t="s">
        <v>88</v>
      </c>
      <c r="D519" t="s">
        <v>105</v>
      </c>
      <c r="E519" s="5">
        <v>807804.32110179006</v>
      </c>
      <c r="F519" s="5">
        <f>WholesaleData[[#This Row],[Liquor Volume (L)]]*VLOOKUP(WholesaleData[[#This Row],[Liquor Type]],Table1[#All],2,0)</f>
        <v>38451.485684445208</v>
      </c>
    </row>
    <row r="520" spans="1:6" hidden="1" x14ac:dyDescent="0.25">
      <c r="A520" t="s">
        <v>37</v>
      </c>
      <c r="B520">
        <v>23670</v>
      </c>
      <c r="C520" t="s">
        <v>89</v>
      </c>
      <c r="D520" t="s">
        <v>105</v>
      </c>
      <c r="E520" s="5">
        <v>308430.02442985697</v>
      </c>
      <c r="F520" s="5">
        <f>WholesaleData[[#This Row],[Liquor Volume (L)]]*VLOOKUP(WholesaleData[[#This Row],[Liquor Type]],Table1[#All],2,0)</f>
        <v>8296.7676571631528</v>
      </c>
    </row>
    <row r="521" spans="1:6" hidden="1" x14ac:dyDescent="0.25">
      <c r="A521" t="s">
        <v>37</v>
      </c>
      <c r="B521">
        <v>23670</v>
      </c>
      <c r="C521" t="s">
        <v>90</v>
      </c>
      <c r="D521" t="s">
        <v>105</v>
      </c>
      <c r="E521" s="5">
        <v>50507.508100799998</v>
      </c>
      <c r="F521" s="5">
        <f>WholesaleData[[#This Row],[Liquor Volume (L)]]*VLOOKUP(WholesaleData[[#This Row],[Liquor Type]],Table1[#All],2,0)</f>
        <v>1358.6519679115199</v>
      </c>
    </row>
    <row r="522" spans="1:6" hidden="1" x14ac:dyDescent="0.25">
      <c r="A522" t="s">
        <v>37</v>
      </c>
      <c r="B522">
        <v>23670</v>
      </c>
      <c r="C522" t="s">
        <v>91</v>
      </c>
      <c r="D522" t="s">
        <v>105</v>
      </c>
      <c r="E522" s="5">
        <v>490806.00380248704</v>
      </c>
      <c r="F522" s="5">
        <f>WholesaleData[[#This Row],[Liquor Volume (L)]]*VLOOKUP(WholesaleData[[#This Row],[Liquor Type]],Table1[#All],2,0)</f>
        <v>17080.048932326546</v>
      </c>
    </row>
    <row r="523" spans="1:6" hidden="1" x14ac:dyDescent="0.25">
      <c r="A523" t="s">
        <v>37</v>
      </c>
      <c r="B523">
        <v>23670</v>
      </c>
      <c r="C523" t="s">
        <v>92</v>
      </c>
      <c r="D523" t="s">
        <v>105</v>
      </c>
      <c r="E523" s="5">
        <v>20869.990738250002</v>
      </c>
      <c r="F523" s="5">
        <f>WholesaleData[[#This Row],[Liquor Volume (L)]]*VLOOKUP(WholesaleData[[#This Row],[Liquor Type]],Table1[#All],2,0)</f>
        <v>726.27567769109999</v>
      </c>
    </row>
    <row r="524" spans="1:6" hidden="1" x14ac:dyDescent="0.25">
      <c r="A524" t="s">
        <v>37</v>
      </c>
      <c r="B524">
        <v>23670</v>
      </c>
      <c r="C524" t="s">
        <v>93</v>
      </c>
      <c r="D524" t="s">
        <v>93</v>
      </c>
      <c r="E524" s="5">
        <v>464754.68763930106</v>
      </c>
      <c r="F524" s="5">
        <f>WholesaleData[[#This Row],[Liquor Volume (L)]]*VLOOKUP(WholesaleData[[#This Row],[Liquor Type]],Table1[#All],2,0)</f>
        <v>23237.734381965056</v>
      </c>
    </row>
    <row r="525" spans="1:6" hidden="1" x14ac:dyDescent="0.25">
      <c r="A525" t="s">
        <v>37</v>
      </c>
      <c r="B525">
        <v>23670</v>
      </c>
      <c r="C525" t="s">
        <v>94</v>
      </c>
      <c r="D525" t="s">
        <v>106</v>
      </c>
      <c r="E525" s="5">
        <v>38263.350821314998</v>
      </c>
      <c r="F525" s="5">
        <f>WholesaleData[[#This Row],[Liquor Volume (L)]]*VLOOKUP(WholesaleData[[#This Row],[Liquor Type]],Table1[#All],2,0)</f>
        <v>6849.1397970153839</v>
      </c>
    </row>
    <row r="526" spans="1:6" hidden="1" x14ac:dyDescent="0.25">
      <c r="A526" t="s">
        <v>37</v>
      </c>
      <c r="B526">
        <v>23670</v>
      </c>
      <c r="C526" t="s">
        <v>97</v>
      </c>
      <c r="D526" t="s">
        <v>106</v>
      </c>
      <c r="E526" s="5">
        <v>35043.534429599997</v>
      </c>
      <c r="F526" s="5">
        <f>WholesaleData[[#This Row],[Liquor Volume (L)]]*VLOOKUP(WholesaleData[[#This Row],[Liquor Type]],Table1[#All],2,0)</f>
        <v>6272.7926628983987</v>
      </c>
    </row>
    <row r="527" spans="1:6" hidden="1" x14ac:dyDescent="0.25">
      <c r="A527" t="s">
        <v>37</v>
      </c>
      <c r="B527">
        <v>23670</v>
      </c>
      <c r="C527" t="s">
        <v>98</v>
      </c>
      <c r="D527" t="s">
        <v>107</v>
      </c>
      <c r="E527" s="5">
        <v>1582020.7173880958</v>
      </c>
      <c r="F527" s="5">
        <f>WholesaleData[[#This Row],[Liquor Volume (L)]]*VLOOKUP(WholesaleData[[#This Row],[Liquor Type]],Table1[#All],2,0)</f>
        <v>79259.237941143598</v>
      </c>
    </row>
    <row r="528" spans="1:6" hidden="1" x14ac:dyDescent="0.25">
      <c r="A528" t="s">
        <v>37</v>
      </c>
      <c r="B528">
        <v>23670</v>
      </c>
      <c r="C528" t="s">
        <v>99</v>
      </c>
      <c r="D528" t="s">
        <v>107</v>
      </c>
      <c r="E528" s="5">
        <v>431061.45499212999</v>
      </c>
      <c r="F528" s="5">
        <f>WholesaleData[[#This Row],[Liquor Volume (L)]]*VLOOKUP(WholesaleData[[#This Row],[Liquor Type]],Table1[#All],2,0)</f>
        <v>179752.62673171819</v>
      </c>
    </row>
    <row r="529" spans="1:6" hidden="1" x14ac:dyDescent="0.25">
      <c r="A529" t="s">
        <v>37</v>
      </c>
      <c r="B529">
        <v>23670</v>
      </c>
      <c r="C529" t="s">
        <v>100</v>
      </c>
      <c r="D529" t="s">
        <v>106</v>
      </c>
      <c r="E529" s="5">
        <v>1983675.652489271</v>
      </c>
      <c r="F529" s="5">
        <f>WholesaleData[[#This Row],[Liquor Volume (L)]]*VLOOKUP(WholesaleData[[#This Row],[Liquor Type]],Table1[#All],2,0)</f>
        <v>243992.10525618034</v>
      </c>
    </row>
    <row r="530" spans="1:6" hidden="1" x14ac:dyDescent="0.25">
      <c r="A530" t="s">
        <v>37</v>
      </c>
      <c r="B530">
        <v>23670</v>
      </c>
      <c r="C530" t="s">
        <v>102</v>
      </c>
      <c r="D530" t="s">
        <v>106</v>
      </c>
      <c r="E530" s="5">
        <v>95697</v>
      </c>
      <c r="F530" s="5">
        <f>WholesaleData[[#This Row],[Liquor Volume (L)]]*VLOOKUP(WholesaleData[[#This Row],[Liquor Type]],Table1[#All],2,0)</f>
        <v>11770.731</v>
      </c>
    </row>
    <row r="531" spans="1:6" hidden="1" x14ac:dyDescent="0.25">
      <c r="A531" t="s">
        <v>37</v>
      </c>
      <c r="B531">
        <v>23670</v>
      </c>
      <c r="C531" t="s">
        <v>103</v>
      </c>
      <c r="D531" t="s">
        <v>106</v>
      </c>
      <c r="E531" s="5">
        <v>741803.44053850009</v>
      </c>
      <c r="F531" s="5">
        <f>WholesaleData[[#This Row],[Liquor Volume (L)]]*VLOOKUP(WholesaleData[[#This Row],[Liquor Type]],Table1[#All],2,0)</f>
        <v>91241.823186235502</v>
      </c>
    </row>
    <row r="532" spans="1:6" hidden="1" x14ac:dyDescent="0.25">
      <c r="A532" t="s">
        <v>38</v>
      </c>
      <c r="B532">
        <v>23810</v>
      </c>
      <c r="C532" t="s">
        <v>87</v>
      </c>
      <c r="D532" t="s">
        <v>105</v>
      </c>
      <c r="E532" s="5">
        <v>5923937.7299012244</v>
      </c>
      <c r="F532" s="5">
        <f>WholesaleData[[#This Row],[Liquor Volume (L)]]*VLOOKUP(WholesaleData[[#This Row],[Liquor Type]],Table1[#All],2,0)</f>
        <v>281979.43594329827</v>
      </c>
    </row>
    <row r="533" spans="1:6" hidden="1" x14ac:dyDescent="0.25">
      <c r="A533" t="s">
        <v>38</v>
      </c>
      <c r="B533">
        <v>23810</v>
      </c>
      <c r="C533" t="s">
        <v>88</v>
      </c>
      <c r="D533" t="s">
        <v>105</v>
      </c>
      <c r="E533" s="5">
        <v>1497010.5267746891</v>
      </c>
      <c r="F533" s="5">
        <f>WholesaleData[[#This Row],[Liquor Volume (L)]]*VLOOKUP(WholesaleData[[#This Row],[Liquor Type]],Table1[#All],2,0)</f>
        <v>71257.701074475204</v>
      </c>
    </row>
    <row r="534" spans="1:6" hidden="1" x14ac:dyDescent="0.25">
      <c r="A534" t="s">
        <v>38</v>
      </c>
      <c r="B534">
        <v>23810</v>
      </c>
      <c r="C534" t="s">
        <v>89</v>
      </c>
      <c r="D534" t="s">
        <v>105</v>
      </c>
      <c r="E534" s="5">
        <v>337214.75495748903</v>
      </c>
      <c r="F534" s="5">
        <f>WholesaleData[[#This Row],[Liquor Volume (L)]]*VLOOKUP(WholesaleData[[#This Row],[Liquor Type]],Table1[#All],2,0)</f>
        <v>9071.0769083564555</v>
      </c>
    </row>
    <row r="535" spans="1:6" hidden="1" x14ac:dyDescent="0.25">
      <c r="A535" t="s">
        <v>38</v>
      </c>
      <c r="B535">
        <v>23810</v>
      </c>
      <c r="C535" t="s">
        <v>90</v>
      </c>
      <c r="D535" t="s">
        <v>105</v>
      </c>
      <c r="E535" s="5">
        <v>173353.07599335001</v>
      </c>
      <c r="F535" s="5">
        <f>WholesaleData[[#This Row],[Liquor Volume (L)]]*VLOOKUP(WholesaleData[[#This Row],[Liquor Type]],Table1[#All],2,0)</f>
        <v>4663.1977442211155</v>
      </c>
    </row>
    <row r="536" spans="1:6" hidden="1" x14ac:dyDescent="0.25">
      <c r="A536" t="s">
        <v>38</v>
      </c>
      <c r="B536">
        <v>23810</v>
      </c>
      <c r="C536" t="s">
        <v>91</v>
      </c>
      <c r="D536" t="s">
        <v>105</v>
      </c>
      <c r="E536" s="5">
        <v>1224048.3606585881</v>
      </c>
      <c r="F536" s="5">
        <f>WholesaleData[[#This Row],[Liquor Volume (L)]]*VLOOKUP(WholesaleData[[#This Row],[Liquor Type]],Table1[#All],2,0)</f>
        <v>42596.882950918865</v>
      </c>
    </row>
    <row r="537" spans="1:6" hidden="1" x14ac:dyDescent="0.25">
      <c r="A537" t="s">
        <v>38</v>
      </c>
      <c r="B537">
        <v>23810</v>
      </c>
      <c r="C537" t="s">
        <v>92</v>
      </c>
      <c r="D537" t="s">
        <v>105</v>
      </c>
      <c r="E537" s="5">
        <v>122212.24852989998</v>
      </c>
      <c r="F537" s="5">
        <f>WholesaleData[[#This Row],[Liquor Volume (L)]]*VLOOKUP(WholesaleData[[#This Row],[Liquor Type]],Table1[#All],2,0)</f>
        <v>4252.9862488405188</v>
      </c>
    </row>
    <row r="538" spans="1:6" hidden="1" x14ac:dyDescent="0.25">
      <c r="A538" t="s">
        <v>38</v>
      </c>
      <c r="B538">
        <v>23810</v>
      </c>
      <c r="C538" t="s">
        <v>93</v>
      </c>
      <c r="D538" t="s">
        <v>93</v>
      </c>
      <c r="E538" s="5">
        <v>473943.396402315</v>
      </c>
      <c r="F538" s="5">
        <f>WholesaleData[[#This Row],[Liquor Volume (L)]]*VLOOKUP(WholesaleData[[#This Row],[Liquor Type]],Table1[#All],2,0)</f>
        <v>23697.169820115752</v>
      </c>
    </row>
    <row r="539" spans="1:6" hidden="1" x14ac:dyDescent="0.25">
      <c r="A539" t="s">
        <v>38</v>
      </c>
      <c r="B539">
        <v>23810</v>
      </c>
      <c r="C539" t="s">
        <v>94</v>
      </c>
      <c r="D539" t="s">
        <v>106</v>
      </c>
      <c r="E539" s="5">
        <v>29534.354753009997</v>
      </c>
      <c r="F539" s="5">
        <f>WholesaleData[[#This Row],[Liquor Volume (L)]]*VLOOKUP(WholesaleData[[#This Row],[Liquor Type]],Table1[#All],2,0)</f>
        <v>5286.6495007887888</v>
      </c>
    </row>
    <row r="540" spans="1:6" hidden="1" x14ac:dyDescent="0.25">
      <c r="A540" t="s">
        <v>38</v>
      </c>
      <c r="B540">
        <v>23810</v>
      </c>
      <c r="C540" t="s">
        <v>97</v>
      </c>
      <c r="D540" t="s">
        <v>106</v>
      </c>
      <c r="E540" s="5">
        <v>22871.2168418</v>
      </c>
      <c r="F540" s="5">
        <f>WholesaleData[[#This Row],[Liquor Volume (L)]]*VLOOKUP(WholesaleData[[#This Row],[Liquor Type]],Table1[#All],2,0)</f>
        <v>4093.9478146821998</v>
      </c>
    </row>
    <row r="541" spans="1:6" hidden="1" x14ac:dyDescent="0.25">
      <c r="A541" t="s">
        <v>38</v>
      </c>
      <c r="B541">
        <v>23810</v>
      </c>
      <c r="C541" t="s">
        <v>98</v>
      </c>
      <c r="D541" t="s">
        <v>107</v>
      </c>
      <c r="E541" s="5">
        <v>1959175.2671566624</v>
      </c>
      <c r="F541" s="5">
        <f>WholesaleData[[#This Row],[Liquor Volume (L)]]*VLOOKUP(WholesaleData[[#This Row],[Liquor Type]],Table1[#All],2,0)</f>
        <v>98154.680884548783</v>
      </c>
    </row>
    <row r="542" spans="1:6" hidden="1" x14ac:dyDescent="0.25">
      <c r="A542" t="s">
        <v>38</v>
      </c>
      <c r="B542">
        <v>23810</v>
      </c>
      <c r="C542" t="s">
        <v>99</v>
      </c>
      <c r="D542" t="s">
        <v>107</v>
      </c>
      <c r="E542" s="5">
        <v>313658.39262614696</v>
      </c>
      <c r="F542" s="5">
        <f>WholesaleData[[#This Row],[Liquor Volume (L)]]*VLOOKUP(WholesaleData[[#This Row],[Liquor Type]],Table1[#All],2,0)</f>
        <v>130795.54972510328</v>
      </c>
    </row>
    <row r="543" spans="1:6" hidden="1" x14ac:dyDescent="0.25">
      <c r="A543" t="s">
        <v>38</v>
      </c>
      <c r="B543">
        <v>23810</v>
      </c>
      <c r="C543" t="s">
        <v>100</v>
      </c>
      <c r="D543" t="s">
        <v>106</v>
      </c>
      <c r="E543" s="5">
        <v>1147568.7618377469</v>
      </c>
      <c r="F543" s="5">
        <f>WholesaleData[[#This Row],[Liquor Volume (L)]]*VLOOKUP(WholesaleData[[#This Row],[Liquor Type]],Table1[#All],2,0)</f>
        <v>141150.95770604289</v>
      </c>
    </row>
    <row r="544" spans="1:6" hidden="1" x14ac:dyDescent="0.25">
      <c r="A544" t="s">
        <v>38</v>
      </c>
      <c r="B544">
        <v>23810</v>
      </c>
      <c r="C544" t="s">
        <v>103</v>
      </c>
      <c r="D544" t="s">
        <v>106</v>
      </c>
      <c r="E544" s="5">
        <v>521215.90071179997</v>
      </c>
      <c r="F544" s="5">
        <f>WholesaleData[[#This Row],[Liquor Volume (L)]]*VLOOKUP(WholesaleData[[#This Row],[Liquor Type]],Table1[#All],2,0)</f>
        <v>64109.555787551399</v>
      </c>
    </row>
    <row r="545" spans="1:6" hidden="1" x14ac:dyDescent="0.25">
      <c r="A545" t="s">
        <v>39</v>
      </c>
      <c r="B545">
        <v>23940</v>
      </c>
      <c r="C545" t="s">
        <v>87</v>
      </c>
      <c r="D545" t="s">
        <v>105</v>
      </c>
      <c r="E545" s="5">
        <v>249156.995614296</v>
      </c>
      <c r="F545" s="5">
        <f>WholesaleData[[#This Row],[Liquor Volume (L)]]*VLOOKUP(WholesaleData[[#This Row],[Liquor Type]],Table1[#All],2,0)</f>
        <v>11859.872991240491</v>
      </c>
    </row>
    <row r="546" spans="1:6" hidden="1" x14ac:dyDescent="0.25">
      <c r="A546" t="s">
        <v>39</v>
      </c>
      <c r="B546">
        <v>23940</v>
      </c>
      <c r="C546" t="s">
        <v>88</v>
      </c>
      <c r="D546" t="s">
        <v>105</v>
      </c>
      <c r="E546" s="5">
        <v>86789.161400249999</v>
      </c>
      <c r="F546" s="5">
        <f>WholesaleData[[#This Row],[Liquor Volume (L)]]*VLOOKUP(WholesaleData[[#This Row],[Liquor Type]],Table1[#All],2,0)</f>
        <v>4131.1640826519006</v>
      </c>
    </row>
    <row r="547" spans="1:6" hidden="1" x14ac:dyDescent="0.25">
      <c r="A547" t="s">
        <v>39</v>
      </c>
      <c r="B547">
        <v>23940</v>
      </c>
      <c r="C547" t="s">
        <v>89</v>
      </c>
      <c r="D547" t="s">
        <v>105</v>
      </c>
      <c r="E547" s="5">
        <v>18574.751858297001</v>
      </c>
      <c r="F547" s="5">
        <f>WholesaleData[[#This Row],[Liquor Volume (L)]]*VLOOKUP(WholesaleData[[#This Row],[Liquor Type]],Table1[#All],2,0)</f>
        <v>499.66082498818935</v>
      </c>
    </row>
    <row r="548" spans="1:6" hidden="1" x14ac:dyDescent="0.25">
      <c r="A548" t="s">
        <v>39</v>
      </c>
      <c r="B548">
        <v>23940</v>
      </c>
      <c r="C548" t="s">
        <v>90</v>
      </c>
      <c r="D548" t="s">
        <v>105</v>
      </c>
      <c r="E548" s="5">
        <v>6183.8913856500003</v>
      </c>
      <c r="F548" s="5">
        <f>WholesaleData[[#This Row],[Liquor Volume (L)]]*VLOOKUP(WholesaleData[[#This Row],[Liquor Type]],Table1[#All],2,0)</f>
        <v>166.34667827398502</v>
      </c>
    </row>
    <row r="549" spans="1:6" hidden="1" x14ac:dyDescent="0.25">
      <c r="A549" t="s">
        <v>39</v>
      </c>
      <c r="B549">
        <v>23940</v>
      </c>
      <c r="C549" t="s">
        <v>91</v>
      </c>
      <c r="D549" t="s">
        <v>105</v>
      </c>
      <c r="E549" s="5">
        <v>118148.69068017502</v>
      </c>
      <c r="F549" s="5">
        <f>WholesaleData[[#This Row],[Liquor Volume (L)]]*VLOOKUP(WholesaleData[[#This Row],[Liquor Type]],Table1[#All],2,0)</f>
        <v>4111.5744356700907</v>
      </c>
    </row>
    <row r="550" spans="1:6" hidden="1" x14ac:dyDescent="0.25">
      <c r="A550" t="s">
        <v>39</v>
      </c>
      <c r="B550">
        <v>23940</v>
      </c>
      <c r="C550" t="s">
        <v>92</v>
      </c>
      <c r="D550" t="s">
        <v>105</v>
      </c>
      <c r="E550" s="5">
        <v>19871.984747899998</v>
      </c>
      <c r="F550" s="5">
        <f>WholesaleData[[#This Row],[Liquor Volume (L)]]*VLOOKUP(WholesaleData[[#This Row],[Liquor Type]],Table1[#All],2,0)</f>
        <v>691.54506922691985</v>
      </c>
    </row>
    <row r="551" spans="1:6" hidden="1" x14ac:dyDescent="0.25">
      <c r="A551" t="s">
        <v>39</v>
      </c>
      <c r="B551">
        <v>23940</v>
      </c>
      <c r="C551" t="s">
        <v>93</v>
      </c>
      <c r="D551" t="s">
        <v>93</v>
      </c>
      <c r="E551" s="5">
        <v>15716.225222624</v>
      </c>
      <c r="F551" s="5">
        <f>WholesaleData[[#This Row],[Liquor Volume (L)]]*VLOOKUP(WholesaleData[[#This Row],[Liquor Type]],Table1[#All],2,0)</f>
        <v>785.81126113120001</v>
      </c>
    </row>
    <row r="552" spans="1:6" hidden="1" x14ac:dyDescent="0.25">
      <c r="A552" t="s">
        <v>39</v>
      </c>
      <c r="B552">
        <v>23940</v>
      </c>
      <c r="C552" t="s">
        <v>94</v>
      </c>
      <c r="D552" t="s">
        <v>106</v>
      </c>
      <c r="E552" s="5">
        <v>2848.0113701299997</v>
      </c>
      <c r="F552" s="5">
        <f>WholesaleData[[#This Row],[Liquor Volume (L)]]*VLOOKUP(WholesaleData[[#This Row],[Liquor Type]],Table1[#All],2,0)</f>
        <v>509.79403525326995</v>
      </c>
    </row>
    <row r="553" spans="1:6" hidden="1" x14ac:dyDescent="0.25">
      <c r="A553" t="s">
        <v>39</v>
      </c>
      <c r="B553">
        <v>23940</v>
      </c>
      <c r="C553" t="s">
        <v>95</v>
      </c>
      <c r="D553" t="s">
        <v>106</v>
      </c>
      <c r="E553" s="5">
        <v>2.919699</v>
      </c>
      <c r="F553" s="5">
        <f>WholesaleData[[#This Row],[Liquor Volume (L)]]*VLOOKUP(WholesaleData[[#This Row],[Liquor Type]],Table1[#All],2,0)</f>
        <v>0.52262612099999994</v>
      </c>
    </row>
    <row r="554" spans="1:6" hidden="1" x14ac:dyDescent="0.25">
      <c r="A554" t="s">
        <v>39</v>
      </c>
      <c r="B554">
        <v>23940</v>
      </c>
      <c r="C554" t="s">
        <v>97</v>
      </c>
      <c r="D554" t="s">
        <v>106</v>
      </c>
      <c r="E554" s="5">
        <v>170.97255919999998</v>
      </c>
      <c r="F554" s="5">
        <f>WholesaleData[[#This Row],[Liquor Volume (L)]]*VLOOKUP(WholesaleData[[#This Row],[Liquor Type]],Table1[#All],2,0)</f>
        <v>30.604088096799995</v>
      </c>
    </row>
    <row r="555" spans="1:6" hidden="1" x14ac:dyDescent="0.25">
      <c r="A555" t="s">
        <v>39</v>
      </c>
      <c r="B555">
        <v>23940</v>
      </c>
      <c r="C555" t="s">
        <v>98</v>
      </c>
      <c r="D555" t="s">
        <v>107</v>
      </c>
      <c r="E555" s="5">
        <v>68099.753374555992</v>
      </c>
      <c r="F555" s="5">
        <f>WholesaleData[[#This Row],[Liquor Volume (L)]]*VLOOKUP(WholesaleData[[#This Row],[Liquor Type]],Table1[#All],2,0)</f>
        <v>3411.7976440652551</v>
      </c>
    </row>
    <row r="556" spans="1:6" hidden="1" x14ac:dyDescent="0.25">
      <c r="A556" t="s">
        <v>39</v>
      </c>
      <c r="B556">
        <v>23940</v>
      </c>
      <c r="C556" t="s">
        <v>99</v>
      </c>
      <c r="D556" t="s">
        <v>107</v>
      </c>
      <c r="E556" s="5">
        <v>6967.6488760899992</v>
      </c>
      <c r="F556" s="5">
        <f>WholesaleData[[#This Row],[Liquor Volume (L)]]*VLOOKUP(WholesaleData[[#This Row],[Liquor Type]],Table1[#All],2,0)</f>
        <v>2905.5095813295297</v>
      </c>
    </row>
    <row r="557" spans="1:6" hidden="1" x14ac:dyDescent="0.25">
      <c r="A557" t="s">
        <v>39</v>
      </c>
      <c r="B557">
        <v>23940</v>
      </c>
      <c r="C557" t="s">
        <v>100</v>
      </c>
      <c r="D557" t="s">
        <v>106</v>
      </c>
      <c r="E557" s="5">
        <v>31891.365346486997</v>
      </c>
      <c r="F557" s="5">
        <f>WholesaleData[[#This Row],[Liquor Volume (L)]]*VLOOKUP(WholesaleData[[#This Row],[Liquor Type]],Table1[#All],2,0)</f>
        <v>3922.6379376179007</v>
      </c>
    </row>
    <row r="558" spans="1:6" hidden="1" x14ac:dyDescent="0.25">
      <c r="A558" t="s">
        <v>39</v>
      </c>
      <c r="B558">
        <v>23940</v>
      </c>
      <c r="C558" t="s">
        <v>103</v>
      </c>
      <c r="D558" t="s">
        <v>106</v>
      </c>
      <c r="E558" s="5">
        <v>31707.011070060002</v>
      </c>
      <c r="F558" s="5">
        <f>WholesaleData[[#This Row],[Liquor Volume (L)]]*VLOOKUP(WholesaleData[[#This Row],[Liquor Type]],Table1[#All],2,0)</f>
        <v>3899.9623616173803</v>
      </c>
    </row>
    <row r="559" spans="1:6" hidden="1" x14ac:dyDescent="0.25">
      <c r="A559" t="s">
        <v>40</v>
      </c>
      <c r="B559">
        <v>24130</v>
      </c>
      <c r="C559" t="s">
        <v>87</v>
      </c>
      <c r="D559" t="s">
        <v>105</v>
      </c>
      <c r="E559" s="5">
        <v>1562272.8468884097</v>
      </c>
      <c r="F559" s="5">
        <f>WholesaleData[[#This Row],[Liquor Volume (L)]]*VLOOKUP(WholesaleData[[#This Row],[Liquor Type]],Table1[#All],2,0)</f>
        <v>74364.187511888304</v>
      </c>
    </row>
    <row r="560" spans="1:6" hidden="1" x14ac:dyDescent="0.25">
      <c r="A560" t="s">
        <v>40</v>
      </c>
      <c r="B560">
        <v>24130</v>
      </c>
      <c r="C560" t="s">
        <v>88</v>
      </c>
      <c r="D560" t="s">
        <v>105</v>
      </c>
      <c r="E560" s="5">
        <v>310243.62416656991</v>
      </c>
      <c r="F560" s="5">
        <f>WholesaleData[[#This Row],[Liquor Volume (L)]]*VLOOKUP(WholesaleData[[#This Row],[Liquor Type]],Table1[#All],2,0)</f>
        <v>14767.596510328729</v>
      </c>
    </row>
    <row r="561" spans="1:6" hidden="1" x14ac:dyDescent="0.25">
      <c r="A561" t="s">
        <v>40</v>
      </c>
      <c r="B561">
        <v>24130</v>
      </c>
      <c r="C561" t="s">
        <v>89</v>
      </c>
      <c r="D561" t="s">
        <v>105</v>
      </c>
      <c r="E561" s="5">
        <v>76005.92091869803</v>
      </c>
      <c r="F561" s="5">
        <f>WholesaleData[[#This Row],[Liquor Volume (L)]]*VLOOKUP(WholesaleData[[#This Row],[Liquor Type]],Table1[#All],2,0)</f>
        <v>2044.559272712977</v>
      </c>
    </row>
    <row r="562" spans="1:6" hidden="1" x14ac:dyDescent="0.25">
      <c r="A562" t="s">
        <v>40</v>
      </c>
      <c r="B562">
        <v>24130</v>
      </c>
      <c r="C562" t="s">
        <v>90</v>
      </c>
      <c r="D562" t="s">
        <v>105</v>
      </c>
      <c r="E562" s="5">
        <v>21722.614333199999</v>
      </c>
      <c r="F562" s="5">
        <f>WholesaleData[[#This Row],[Liquor Volume (L)]]*VLOOKUP(WholesaleData[[#This Row],[Liquor Type]],Table1[#All],2,0)</f>
        <v>584.33832556307993</v>
      </c>
    </row>
    <row r="563" spans="1:6" hidden="1" x14ac:dyDescent="0.25">
      <c r="A563" t="s">
        <v>40</v>
      </c>
      <c r="B563">
        <v>24130</v>
      </c>
      <c r="C563" t="s">
        <v>91</v>
      </c>
      <c r="D563" t="s">
        <v>105</v>
      </c>
      <c r="E563" s="5">
        <v>242811.90900315798</v>
      </c>
      <c r="F563" s="5">
        <f>WholesaleData[[#This Row],[Liquor Volume (L)]]*VLOOKUP(WholesaleData[[#This Row],[Liquor Type]],Table1[#All],2,0)</f>
        <v>8449.854433309898</v>
      </c>
    </row>
    <row r="564" spans="1:6" hidden="1" x14ac:dyDescent="0.25">
      <c r="A564" t="s">
        <v>40</v>
      </c>
      <c r="B564">
        <v>24130</v>
      </c>
      <c r="C564" t="s">
        <v>92</v>
      </c>
      <c r="D564" t="s">
        <v>105</v>
      </c>
      <c r="E564" s="5">
        <v>17905.055764900004</v>
      </c>
      <c r="F564" s="5">
        <f>WholesaleData[[#This Row],[Liquor Volume (L)]]*VLOOKUP(WholesaleData[[#This Row],[Liquor Type]],Table1[#All],2,0)</f>
        <v>623.0959406185201</v>
      </c>
    </row>
    <row r="565" spans="1:6" hidden="1" x14ac:dyDescent="0.25">
      <c r="A565" t="s">
        <v>40</v>
      </c>
      <c r="B565">
        <v>24130</v>
      </c>
      <c r="C565" t="s">
        <v>93</v>
      </c>
      <c r="D565" t="s">
        <v>93</v>
      </c>
      <c r="E565" s="5">
        <v>118510.44885361199</v>
      </c>
      <c r="F565" s="5">
        <f>WholesaleData[[#This Row],[Liquor Volume (L)]]*VLOOKUP(WholesaleData[[#This Row],[Liquor Type]],Table1[#All],2,0)</f>
        <v>5925.5224426805999</v>
      </c>
    </row>
    <row r="566" spans="1:6" hidden="1" x14ac:dyDescent="0.25">
      <c r="A566" t="s">
        <v>40</v>
      </c>
      <c r="B566">
        <v>24130</v>
      </c>
      <c r="C566" t="s">
        <v>94</v>
      </c>
      <c r="D566" t="s">
        <v>106</v>
      </c>
      <c r="E566" s="5">
        <v>12618.936506630002</v>
      </c>
      <c r="F566" s="5">
        <f>WholesaleData[[#This Row],[Liquor Volume (L)]]*VLOOKUP(WholesaleData[[#This Row],[Liquor Type]],Table1[#All],2,0)</f>
        <v>2258.7896346867701</v>
      </c>
    </row>
    <row r="567" spans="1:6" hidden="1" x14ac:dyDescent="0.25">
      <c r="A567" t="s">
        <v>40</v>
      </c>
      <c r="B567">
        <v>24130</v>
      </c>
      <c r="C567" t="s">
        <v>97</v>
      </c>
      <c r="D567" t="s">
        <v>106</v>
      </c>
      <c r="E567" s="5">
        <v>1958.1669855999999</v>
      </c>
      <c r="F567" s="5">
        <f>WholesaleData[[#This Row],[Liquor Volume (L)]]*VLOOKUP(WholesaleData[[#This Row],[Liquor Type]],Table1[#All],2,0)</f>
        <v>350.51189042239997</v>
      </c>
    </row>
    <row r="568" spans="1:6" hidden="1" x14ac:dyDescent="0.25">
      <c r="A568" t="s">
        <v>40</v>
      </c>
      <c r="B568">
        <v>24130</v>
      </c>
      <c r="C568" t="s">
        <v>98</v>
      </c>
      <c r="D568" t="s">
        <v>107</v>
      </c>
      <c r="E568" s="5">
        <v>347050.34139013302</v>
      </c>
      <c r="F568" s="5">
        <f>WholesaleData[[#This Row],[Liquor Volume (L)]]*VLOOKUP(WholesaleData[[#This Row],[Liquor Type]],Table1[#All],2,0)</f>
        <v>17387.222103645665</v>
      </c>
    </row>
    <row r="569" spans="1:6" hidden="1" x14ac:dyDescent="0.25">
      <c r="A569" t="s">
        <v>40</v>
      </c>
      <c r="B569">
        <v>24130</v>
      </c>
      <c r="C569" t="s">
        <v>99</v>
      </c>
      <c r="D569" t="s">
        <v>107</v>
      </c>
      <c r="E569" s="5">
        <v>65873.244720294009</v>
      </c>
      <c r="F569" s="5">
        <f>WholesaleData[[#This Row],[Liquor Volume (L)]]*VLOOKUP(WholesaleData[[#This Row],[Liquor Type]],Table1[#All],2,0)</f>
        <v>27469.143048362599</v>
      </c>
    </row>
    <row r="570" spans="1:6" hidden="1" x14ac:dyDescent="0.25">
      <c r="A570" t="s">
        <v>40</v>
      </c>
      <c r="B570">
        <v>24130</v>
      </c>
      <c r="C570" t="s">
        <v>100</v>
      </c>
      <c r="D570" t="s">
        <v>106</v>
      </c>
      <c r="E570" s="5">
        <v>547468.71601736604</v>
      </c>
      <c r="F570" s="5">
        <f>WholesaleData[[#This Row],[Liquor Volume (L)]]*VLOOKUP(WholesaleData[[#This Row],[Liquor Type]],Table1[#All],2,0)</f>
        <v>67338.652070136028</v>
      </c>
    </row>
    <row r="571" spans="1:6" hidden="1" x14ac:dyDescent="0.25">
      <c r="A571" t="s">
        <v>40</v>
      </c>
      <c r="B571">
        <v>24130</v>
      </c>
      <c r="C571" t="s">
        <v>101</v>
      </c>
      <c r="D571" t="s">
        <v>106</v>
      </c>
      <c r="E571" s="5">
        <v>2.7162009</v>
      </c>
      <c r="F571" s="5">
        <f>WholesaleData[[#This Row],[Liquor Volume (L)]]*VLOOKUP(WholesaleData[[#This Row],[Liquor Type]],Table1[#All],2,0)</f>
        <v>0.33409271070000002</v>
      </c>
    </row>
    <row r="572" spans="1:6" hidden="1" x14ac:dyDescent="0.25">
      <c r="A572" t="s">
        <v>40</v>
      </c>
      <c r="B572">
        <v>24130</v>
      </c>
      <c r="C572" t="s">
        <v>103</v>
      </c>
      <c r="D572" t="s">
        <v>106</v>
      </c>
      <c r="E572" s="5">
        <v>191219.69219704001</v>
      </c>
      <c r="F572" s="5">
        <f>WholesaleData[[#This Row],[Liquor Volume (L)]]*VLOOKUP(WholesaleData[[#This Row],[Liquor Type]],Table1[#All],2,0)</f>
        <v>23520.02214023592</v>
      </c>
    </row>
    <row r="573" spans="1:6" hidden="1" x14ac:dyDescent="0.25">
      <c r="A573" t="s">
        <v>41</v>
      </c>
      <c r="B573">
        <v>24210</v>
      </c>
      <c r="C573" t="s">
        <v>87</v>
      </c>
      <c r="D573" t="s">
        <v>105</v>
      </c>
      <c r="E573" s="5">
        <v>3447306.9709599051</v>
      </c>
      <c r="F573" s="5">
        <f>WholesaleData[[#This Row],[Liquor Volume (L)]]*VLOOKUP(WholesaleData[[#This Row],[Liquor Type]],Table1[#All],2,0)</f>
        <v>164091.81181769149</v>
      </c>
    </row>
    <row r="574" spans="1:6" hidden="1" x14ac:dyDescent="0.25">
      <c r="A574" t="s">
        <v>41</v>
      </c>
      <c r="B574">
        <v>24210</v>
      </c>
      <c r="C574" t="s">
        <v>88</v>
      </c>
      <c r="D574" t="s">
        <v>105</v>
      </c>
      <c r="E574" s="5">
        <v>311399.00501368701</v>
      </c>
      <c r="F574" s="5">
        <f>WholesaleData[[#This Row],[Liquor Volume (L)]]*VLOOKUP(WholesaleData[[#This Row],[Liquor Type]],Table1[#All],2,0)</f>
        <v>14822.592638651502</v>
      </c>
    </row>
    <row r="575" spans="1:6" hidden="1" x14ac:dyDescent="0.25">
      <c r="A575" t="s">
        <v>41</v>
      </c>
      <c r="B575">
        <v>24210</v>
      </c>
      <c r="C575" t="s">
        <v>89</v>
      </c>
      <c r="D575" t="s">
        <v>105</v>
      </c>
      <c r="E575" s="5">
        <v>142229.18084268394</v>
      </c>
      <c r="F575" s="5">
        <f>WholesaleData[[#This Row],[Liquor Volume (L)]]*VLOOKUP(WholesaleData[[#This Row],[Liquor Type]],Table1[#All],2,0)</f>
        <v>3825.9649646681983</v>
      </c>
    </row>
    <row r="576" spans="1:6" hidden="1" x14ac:dyDescent="0.25">
      <c r="A576" t="s">
        <v>41</v>
      </c>
      <c r="B576">
        <v>24210</v>
      </c>
      <c r="C576" t="s">
        <v>90</v>
      </c>
      <c r="D576" t="s">
        <v>105</v>
      </c>
      <c r="E576" s="5">
        <v>22318.085820250002</v>
      </c>
      <c r="F576" s="5">
        <f>WholesaleData[[#This Row],[Liquor Volume (L)]]*VLOOKUP(WholesaleData[[#This Row],[Liquor Type]],Table1[#All],2,0)</f>
        <v>600.35650856472512</v>
      </c>
    </row>
    <row r="577" spans="1:6" hidden="1" x14ac:dyDescent="0.25">
      <c r="A577" t="s">
        <v>41</v>
      </c>
      <c r="B577">
        <v>24210</v>
      </c>
      <c r="C577" t="s">
        <v>91</v>
      </c>
      <c r="D577" t="s">
        <v>105</v>
      </c>
      <c r="E577" s="5">
        <v>122859.96494716901</v>
      </c>
      <c r="F577" s="5">
        <f>WholesaleData[[#This Row],[Liquor Volume (L)]]*VLOOKUP(WholesaleData[[#This Row],[Liquor Type]],Table1[#All],2,0)</f>
        <v>4275.5267801614809</v>
      </c>
    </row>
    <row r="578" spans="1:6" hidden="1" x14ac:dyDescent="0.25">
      <c r="A578" t="s">
        <v>41</v>
      </c>
      <c r="B578">
        <v>24210</v>
      </c>
      <c r="C578" t="s">
        <v>92</v>
      </c>
      <c r="D578" t="s">
        <v>105</v>
      </c>
      <c r="E578" s="5">
        <v>10811.37231685</v>
      </c>
      <c r="F578" s="5">
        <f>WholesaleData[[#This Row],[Liquor Volume (L)]]*VLOOKUP(WholesaleData[[#This Row],[Liquor Type]],Table1[#All],2,0)</f>
        <v>376.23575662637995</v>
      </c>
    </row>
    <row r="579" spans="1:6" hidden="1" x14ac:dyDescent="0.25">
      <c r="A579" t="s">
        <v>41</v>
      </c>
      <c r="B579">
        <v>24210</v>
      </c>
      <c r="C579" t="s">
        <v>93</v>
      </c>
      <c r="D579" t="s">
        <v>93</v>
      </c>
      <c r="E579" s="5">
        <v>169694.66816254801</v>
      </c>
      <c r="F579" s="5">
        <f>WholesaleData[[#This Row],[Liquor Volume (L)]]*VLOOKUP(WholesaleData[[#This Row],[Liquor Type]],Table1[#All],2,0)</f>
        <v>8484.7334081274003</v>
      </c>
    </row>
    <row r="580" spans="1:6" hidden="1" x14ac:dyDescent="0.25">
      <c r="A580" t="s">
        <v>41</v>
      </c>
      <c r="B580">
        <v>24210</v>
      </c>
      <c r="C580" t="s">
        <v>94</v>
      </c>
      <c r="D580" t="s">
        <v>106</v>
      </c>
      <c r="E580" s="5">
        <v>21624.540062344997</v>
      </c>
      <c r="F580" s="5">
        <f>WholesaleData[[#This Row],[Liquor Volume (L)]]*VLOOKUP(WholesaleData[[#This Row],[Liquor Type]],Table1[#All],2,0)</f>
        <v>3870.7926711597543</v>
      </c>
    </row>
    <row r="581" spans="1:6" hidden="1" x14ac:dyDescent="0.25">
      <c r="A581" t="s">
        <v>41</v>
      </c>
      <c r="B581">
        <v>24210</v>
      </c>
      <c r="C581" t="s">
        <v>97</v>
      </c>
      <c r="D581" t="s">
        <v>106</v>
      </c>
      <c r="E581" s="5">
        <v>15671.429435399999</v>
      </c>
      <c r="F581" s="5">
        <f>WholesaleData[[#This Row],[Liquor Volume (L)]]*VLOOKUP(WholesaleData[[#This Row],[Liquor Type]],Table1[#All],2,0)</f>
        <v>2805.1858689365999</v>
      </c>
    </row>
    <row r="582" spans="1:6" hidden="1" x14ac:dyDescent="0.25">
      <c r="A582" t="s">
        <v>41</v>
      </c>
      <c r="B582">
        <v>24210</v>
      </c>
      <c r="C582" t="s">
        <v>98</v>
      </c>
      <c r="D582" t="s">
        <v>107</v>
      </c>
      <c r="E582" s="5">
        <v>413960.05804423598</v>
      </c>
      <c r="F582" s="5">
        <f>WholesaleData[[#This Row],[Liquor Volume (L)]]*VLOOKUP(WholesaleData[[#This Row],[Liquor Type]],Table1[#All],2,0)</f>
        <v>20739.398908016221</v>
      </c>
    </row>
    <row r="583" spans="1:6" hidden="1" x14ac:dyDescent="0.25">
      <c r="A583" t="s">
        <v>41</v>
      </c>
      <c r="B583">
        <v>24210</v>
      </c>
      <c r="C583" t="s">
        <v>99</v>
      </c>
      <c r="D583" t="s">
        <v>107</v>
      </c>
      <c r="E583" s="5">
        <v>244373.41118084799</v>
      </c>
      <c r="F583" s="5">
        <f>WholesaleData[[#This Row],[Liquor Volume (L)]]*VLOOKUP(WholesaleData[[#This Row],[Liquor Type]],Table1[#All],2,0)</f>
        <v>101903.7124624136</v>
      </c>
    </row>
    <row r="584" spans="1:6" hidden="1" x14ac:dyDescent="0.25">
      <c r="A584" t="s">
        <v>41</v>
      </c>
      <c r="B584">
        <v>24210</v>
      </c>
      <c r="C584" t="s">
        <v>100</v>
      </c>
      <c r="D584" t="s">
        <v>106</v>
      </c>
      <c r="E584" s="5">
        <v>1754626.9762805288</v>
      </c>
      <c r="F584" s="5">
        <f>WholesaleData[[#This Row],[Liquor Volume (L)]]*VLOOKUP(WholesaleData[[#This Row],[Liquor Type]],Table1[#All],2,0)</f>
        <v>215819.11808250504</v>
      </c>
    </row>
    <row r="585" spans="1:6" hidden="1" x14ac:dyDescent="0.25">
      <c r="A585" t="s">
        <v>41</v>
      </c>
      <c r="B585">
        <v>24210</v>
      </c>
      <c r="C585" t="s">
        <v>101</v>
      </c>
      <c r="D585" t="s">
        <v>106</v>
      </c>
      <c r="E585" s="5">
        <v>0.61751362500000007</v>
      </c>
      <c r="F585" s="5">
        <f>WholesaleData[[#This Row],[Liquor Volume (L)]]*VLOOKUP(WholesaleData[[#This Row],[Liquor Type]],Table1[#All],2,0)</f>
        <v>7.5954175875000002E-2</v>
      </c>
    </row>
    <row r="586" spans="1:6" hidden="1" x14ac:dyDescent="0.25">
      <c r="A586" t="s">
        <v>41</v>
      </c>
      <c r="B586">
        <v>24210</v>
      </c>
      <c r="C586" t="s">
        <v>103</v>
      </c>
      <c r="D586" t="s">
        <v>106</v>
      </c>
      <c r="E586" s="5">
        <v>395116.85676250001</v>
      </c>
      <c r="F586" s="5">
        <f>WholesaleData[[#This Row],[Liquor Volume (L)]]*VLOOKUP(WholesaleData[[#This Row],[Liquor Type]],Table1[#All],2,0)</f>
        <v>48599.373381787504</v>
      </c>
    </row>
    <row r="587" spans="1:6" hidden="1" x14ac:dyDescent="0.25">
      <c r="A587" t="s">
        <v>42</v>
      </c>
      <c r="B587">
        <v>24250</v>
      </c>
      <c r="C587" t="s">
        <v>87</v>
      </c>
      <c r="D587" t="s">
        <v>105</v>
      </c>
      <c r="E587" s="5">
        <v>809433.88880952005</v>
      </c>
      <c r="F587" s="5">
        <f>WholesaleData[[#This Row],[Liquor Volume (L)]]*VLOOKUP(WholesaleData[[#This Row],[Liquor Type]],Table1[#All],2,0)</f>
        <v>38529.053107333159</v>
      </c>
    </row>
    <row r="588" spans="1:6" hidden="1" x14ac:dyDescent="0.25">
      <c r="A588" t="s">
        <v>42</v>
      </c>
      <c r="B588">
        <v>24250</v>
      </c>
      <c r="C588" t="s">
        <v>88</v>
      </c>
      <c r="D588" t="s">
        <v>105</v>
      </c>
      <c r="E588" s="5">
        <v>201225.3079899</v>
      </c>
      <c r="F588" s="5">
        <f>WholesaleData[[#This Row],[Liquor Volume (L)]]*VLOOKUP(WholesaleData[[#This Row],[Liquor Type]],Table1[#All],2,0)</f>
        <v>9578.3246603192401</v>
      </c>
    </row>
    <row r="589" spans="1:6" hidden="1" x14ac:dyDescent="0.25">
      <c r="A589" t="s">
        <v>42</v>
      </c>
      <c r="B589">
        <v>24250</v>
      </c>
      <c r="C589" t="s">
        <v>89</v>
      </c>
      <c r="D589" t="s">
        <v>105</v>
      </c>
      <c r="E589" s="5">
        <v>40093.296061709996</v>
      </c>
      <c r="F589" s="5">
        <f>WholesaleData[[#This Row],[Liquor Volume (L)]]*VLOOKUP(WholesaleData[[#This Row],[Liquor Type]],Table1[#All],2,0)</f>
        <v>1078.5096640599988</v>
      </c>
    </row>
    <row r="590" spans="1:6" hidden="1" x14ac:dyDescent="0.25">
      <c r="A590" t="s">
        <v>42</v>
      </c>
      <c r="B590">
        <v>24250</v>
      </c>
      <c r="C590" t="s">
        <v>90</v>
      </c>
      <c r="D590" t="s">
        <v>105</v>
      </c>
      <c r="E590" s="5">
        <v>5969.0488568000001</v>
      </c>
      <c r="F590" s="5">
        <f>WholesaleData[[#This Row],[Liquor Volume (L)]]*VLOOKUP(WholesaleData[[#This Row],[Liquor Type]],Table1[#All],2,0)</f>
        <v>160.56741424792</v>
      </c>
    </row>
    <row r="591" spans="1:6" hidden="1" x14ac:dyDescent="0.25">
      <c r="A591" t="s">
        <v>42</v>
      </c>
      <c r="B591">
        <v>24250</v>
      </c>
      <c r="C591" t="s">
        <v>91</v>
      </c>
      <c r="D591" t="s">
        <v>105</v>
      </c>
      <c r="E591" s="5">
        <v>166010.412136578</v>
      </c>
      <c r="F591" s="5">
        <f>WholesaleData[[#This Row],[Liquor Volume (L)]]*VLOOKUP(WholesaleData[[#This Row],[Liquor Type]],Table1[#All],2,0)</f>
        <v>5777.1623423529145</v>
      </c>
    </row>
    <row r="592" spans="1:6" hidden="1" x14ac:dyDescent="0.25">
      <c r="A592" t="s">
        <v>42</v>
      </c>
      <c r="B592">
        <v>24250</v>
      </c>
      <c r="C592" t="s">
        <v>92</v>
      </c>
      <c r="D592" t="s">
        <v>105</v>
      </c>
      <c r="E592" s="5">
        <v>15430.5583952</v>
      </c>
      <c r="F592" s="5">
        <f>WholesaleData[[#This Row],[Liquor Volume (L)]]*VLOOKUP(WholesaleData[[#This Row],[Liquor Type]],Table1[#All],2,0)</f>
        <v>536.98343215295995</v>
      </c>
    </row>
    <row r="593" spans="1:6" hidden="1" x14ac:dyDescent="0.25">
      <c r="A593" t="s">
        <v>42</v>
      </c>
      <c r="B593">
        <v>24250</v>
      </c>
      <c r="C593" t="s">
        <v>93</v>
      </c>
      <c r="D593" t="s">
        <v>93</v>
      </c>
      <c r="E593" s="5">
        <v>75559.697174689005</v>
      </c>
      <c r="F593" s="5">
        <f>WholesaleData[[#This Row],[Liquor Volume (L)]]*VLOOKUP(WholesaleData[[#This Row],[Liquor Type]],Table1[#All],2,0)</f>
        <v>3777.9848587344504</v>
      </c>
    </row>
    <row r="594" spans="1:6" hidden="1" x14ac:dyDescent="0.25">
      <c r="A594" t="s">
        <v>42</v>
      </c>
      <c r="B594">
        <v>24250</v>
      </c>
      <c r="C594" t="s">
        <v>94</v>
      </c>
      <c r="D594" t="s">
        <v>106</v>
      </c>
      <c r="E594" s="5">
        <v>6107.2205359400004</v>
      </c>
      <c r="F594" s="5">
        <f>WholesaleData[[#This Row],[Liquor Volume (L)]]*VLOOKUP(WholesaleData[[#This Row],[Liquor Type]],Table1[#All],2,0)</f>
        <v>1093.1924759332601</v>
      </c>
    </row>
    <row r="595" spans="1:6" hidden="1" x14ac:dyDescent="0.25">
      <c r="A595" t="s">
        <v>42</v>
      </c>
      <c r="B595">
        <v>24250</v>
      </c>
      <c r="C595" t="s">
        <v>96</v>
      </c>
      <c r="D595" t="s">
        <v>106</v>
      </c>
      <c r="E595" s="5">
        <v>91.978242000000009</v>
      </c>
      <c r="F595" s="5">
        <f>WholesaleData[[#This Row],[Liquor Volume (L)]]*VLOOKUP(WholesaleData[[#This Row],[Liquor Type]],Table1[#All],2,0)</f>
        <v>16.464105318000001</v>
      </c>
    </row>
    <row r="596" spans="1:6" hidden="1" x14ac:dyDescent="0.25">
      <c r="A596" t="s">
        <v>42</v>
      </c>
      <c r="B596">
        <v>24250</v>
      </c>
      <c r="C596" t="s">
        <v>97</v>
      </c>
      <c r="D596" t="s">
        <v>106</v>
      </c>
      <c r="E596" s="5">
        <v>471.8920584</v>
      </c>
      <c r="F596" s="5">
        <f>WholesaleData[[#This Row],[Liquor Volume (L)]]*VLOOKUP(WholesaleData[[#This Row],[Liquor Type]],Table1[#All],2,0)</f>
        <v>84.468678453599992</v>
      </c>
    </row>
    <row r="597" spans="1:6" hidden="1" x14ac:dyDescent="0.25">
      <c r="A597" t="s">
        <v>42</v>
      </c>
      <c r="B597">
        <v>24250</v>
      </c>
      <c r="C597" t="s">
        <v>98</v>
      </c>
      <c r="D597" t="s">
        <v>107</v>
      </c>
      <c r="E597" s="5">
        <v>188324.96775488</v>
      </c>
      <c r="F597" s="5">
        <f>WholesaleData[[#This Row],[Liquor Volume (L)]]*VLOOKUP(WholesaleData[[#This Row],[Liquor Type]],Table1[#All],2,0)</f>
        <v>9435.0808845194879</v>
      </c>
    </row>
    <row r="598" spans="1:6" hidden="1" x14ac:dyDescent="0.25">
      <c r="A598" t="s">
        <v>42</v>
      </c>
      <c r="B598">
        <v>24250</v>
      </c>
      <c r="C598" t="s">
        <v>99</v>
      </c>
      <c r="D598" t="s">
        <v>107</v>
      </c>
      <c r="E598" s="5">
        <v>32489.588998063999</v>
      </c>
      <c r="F598" s="5">
        <f>WholesaleData[[#This Row],[Liquor Volume (L)]]*VLOOKUP(WholesaleData[[#This Row],[Liquor Type]],Table1[#All],2,0)</f>
        <v>13548.158612192687</v>
      </c>
    </row>
    <row r="599" spans="1:6" hidden="1" x14ac:dyDescent="0.25">
      <c r="A599" t="s">
        <v>42</v>
      </c>
      <c r="B599">
        <v>24250</v>
      </c>
      <c r="C599" t="s">
        <v>100</v>
      </c>
      <c r="D599" t="s">
        <v>106</v>
      </c>
      <c r="E599" s="5">
        <v>139855.95429395299</v>
      </c>
      <c r="F599" s="5">
        <f>WholesaleData[[#This Row],[Liquor Volume (L)]]*VLOOKUP(WholesaleData[[#This Row],[Liquor Type]],Table1[#All],2,0)</f>
        <v>17202.282378156218</v>
      </c>
    </row>
    <row r="600" spans="1:6" hidden="1" x14ac:dyDescent="0.25">
      <c r="A600" t="s">
        <v>42</v>
      </c>
      <c r="B600">
        <v>24250</v>
      </c>
      <c r="C600" t="s">
        <v>103</v>
      </c>
      <c r="D600" t="s">
        <v>106</v>
      </c>
      <c r="E600" s="5">
        <v>69895.357274599999</v>
      </c>
      <c r="F600" s="5">
        <f>WholesaleData[[#This Row],[Liquor Volume (L)]]*VLOOKUP(WholesaleData[[#This Row],[Liquor Type]],Table1[#All],2,0)</f>
        <v>8597.128944775799</v>
      </c>
    </row>
    <row r="601" spans="1:6" hidden="1" x14ac:dyDescent="0.25">
      <c r="A601" t="s">
        <v>43</v>
      </c>
      <c r="B601">
        <v>24330</v>
      </c>
      <c r="C601" t="s">
        <v>87</v>
      </c>
      <c r="D601" t="s">
        <v>105</v>
      </c>
      <c r="E601" s="5">
        <v>4276106.2845345233</v>
      </c>
      <c r="F601" s="5">
        <f>WholesaleData[[#This Row],[Liquor Volume (L)]]*VLOOKUP(WholesaleData[[#This Row],[Liquor Type]],Table1[#All],2,0)</f>
        <v>203542.65914384331</v>
      </c>
    </row>
    <row r="602" spans="1:6" hidden="1" x14ac:dyDescent="0.25">
      <c r="A602" t="s">
        <v>43</v>
      </c>
      <c r="B602">
        <v>24330</v>
      </c>
      <c r="C602" t="s">
        <v>88</v>
      </c>
      <c r="D602" t="s">
        <v>105</v>
      </c>
      <c r="E602" s="5">
        <v>544438.52108297404</v>
      </c>
      <c r="F602" s="5">
        <f>WholesaleData[[#This Row],[Liquor Volume (L)]]*VLOOKUP(WholesaleData[[#This Row],[Liquor Type]],Table1[#All],2,0)</f>
        <v>25915.273603549565</v>
      </c>
    </row>
    <row r="603" spans="1:6" hidden="1" x14ac:dyDescent="0.25">
      <c r="A603" t="s">
        <v>43</v>
      </c>
      <c r="B603">
        <v>24330</v>
      </c>
      <c r="C603" t="s">
        <v>89</v>
      </c>
      <c r="D603" t="s">
        <v>105</v>
      </c>
      <c r="E603" s="5">
        <v>122626.34582391501</v>
      </c>
      <c r="F603" s="5">
        <f>WholesaleData[[#This Row],[Liquor Volume (L)]]*VLOOKUP(WholesaleData[[#This Row],[Liquor Type]],Table1[#All],2,0)</f>
        <v>3298.6487026633135</v>
      </c>
    </row>
    <row r="604" spans="1:6" hidden="1" x14ac:dyDescent="0.25">
      <c r="A604" t="s">
        <v>43</v>
      </c>
      <c r="B604">
        <v>24330</v>
      </c>
      <c r="C604" t="s">
        <v>90</v>
      </c>
      <c r="D604" t="s">
        <v>105</v>
      </c>
      <c r="E604" s="5">
        <v>24794.5610509</v>
      </c>
      <c r="F604" s="5">
        <f>WholesaleData[[#This Row],[Liquor Volume (L)]]*VLOOKUP(WholesaleData[[#This Row],[Liquor Type]],Table1[#All],2,0)</f>
        <v>666.97369226921001</v>
      </c>
    </row>
    <row r="605" spans="1:6" hidden="1" x14ac:dyDescent="0.25">
      <c r="A605" t="s">
        <v>43</v>
      </c>
      <c r="B605">
        <v>24330</v>
      </c>
      <c r="C605" t="s">
        <v>91</v>
      </c>
      <c r="D605" t="s">
        <v>105</v>
      </c>
      <c r="E605" s="5">
        <v>185119.01658070201</v>
      </c>
      <c r="F605" s="5">
        <f>WholesaleData[[#This Row],[Liquor Volume (L)]]*VLOOKUP(WholesaleData[[#This Row],[Liquor Type]],Table1[#All],2,0)</f>
        <v>6442.1417770084299</v>
      </c>
    </row>
    <row r="606" spans="1:6" hidden="1" x14ac:dyDescent="0.25">
      <c r="A606" t="s">
        <v>43</v>
      </c>
      <c r="B606">
        <v>24330</v>
      </c>
      <c r="C606" t="s">
        <v>92</v>
      </c>
      <c r="D606" t="s">
        <v>105</v>
      </c>
      <c r="E606" s="5">
        <v>10827.316199750001</v>
      </c>
      <c r="F606" s="5">
        <f>WholesaleData[[#This Row],[Liquor Volume (L)]]*VLOOKUP(WholesaleData[[#This Row],[Liquor Type]],Table1[#All],2,0)</f>
        <v>376.79060375130001</v>
      </c>
    </row>
    <row r="607" spans="1:6" hidden="1" x14ac:dyDescent="0.25">
      <c r="A607" t="s">
        <v>43</v>
      </c>
      <c r="B607">
        <v>24330</v>
      </c>
      <c r="C607" t="s">
        <v>93</v>
      </c>
      <c r="D607" t="s">
        <v>93</v>
      </c>
      <c r="E607" s="5">
        <v>204651.30133689704</v>
      </c>
      <c r="F607" s="5">
        <f>WholesaleData[[#This Row],[Liquor Volume (L)]]*VLOOKUP(WholesaleData[[#This Row],[Liquor Type]],Table1[#All],2,0)</f>
        <v>10232.565066844852</v>
      </c>
    </row>
    <row r="608" spans="1:6" hidden="1" x14ac:dyDescent="0.25">
      <c r="A608" t="s">
        <v>43</v>
      </c>
      <c r="B608">
        <v>24330</v>
      </c>
      <c r="C608" t="s">
        <v>94</v>
      </c>
      <c r="D608" t="s">
        <v>106</v>
      </c>
      <c r="E608" s="5">
        <v>17110.259649805001</v>
      </c>
      <c r="F608" s="5">
        <f>WholesaleData[[#This Row],[Liquor Volume (L)]]*VLOOKUP(WholesaleData[[#This Row],[Liquor Type]],Table1[#All],2,0)</f>
        <v>3062.7364773150948</v>
      </c>
    </row>
    <row r="609" spans="1:6" hidden="1" x14ac:dyDescent="0.25">
      <c r="A609" t="s">
        <v>43</v>
      </c>
      <c r="B609">
        <v>24330</v>
      </c>
      <c r="C609" t="s">
        <v>95</v>
      </c>
      <c r="D609" t="s">
        <v>106</v>
      </c>
      <c r="E609" s="5">
        <v>17.403395660000001</v>
      </c>
      <c r="F609" s="5">
        <f>WholesaleData[[#This Row],[Liquor Volume (L)]]*VLOOKUP(WholesaleData[[#This Row],[Liquor Type]],Table1[#All],2,0)</f>
        <v>3.11520782314</v>
      </c>
    </row>
    <row r="610" spans="1:6" hidden="1" x14ac:dyDescent="0.25">
      <c r="A610" t="s">
        <v>43</v>
      </c>
      <c r="B610">
        <v>24330</v>
      </c>
      <c r="C610" t="s">
        <v>97</v>
      </c>
      <c r="D610" t="s">
        <v>106</v>
      </c>
      <c r="E610" s="5">
        <v>5584.2858276000006</v>
      </c>
      <c r="F610" s="5">
        <f>WholesaleData[[#This Row],[Liquor Volume (L)]]*VLOOKUP(WholesaleData[[#This Row],[Liquor Type]],Table1[#All],2,0)</f>
        <v>999.58716314040009</v>
      </c>
    </row>
    <row r="611" spans="1:6" hidden="1" x14ac:dyDescent="0.25">
      <c r="A611" t="s">
        <v>43</v>
      </c>
      <c r="B611">
        <v>24330</v>
      </c>
      <c r="C611" t="s">
        <v>98</v>
      </c>
      <c r="D611" t="s">
        <v>107</v>
      </c>
      <c r="E611" s="5">
        <v>437650.71305702289</v>
      </c>
      <c r="F611" s="5">
        <f>WholesaleData[[#This Row],[Liquor Volume (L)]]*VLOOKUP(WholesaleData[[#This Row],[Liquor Type]],Table1[#All],2,0)</f>
        <v>21926.300724156845</v>
      </c>
    </row>
    <row r="612" spans="1:6" hidden="1" x14ac:dyDescent="0.25">
      <c r="A612" t="s">
        <v>43</v>
      </c>
      <c r="B612">
        <v>24330</v>
      </c>
      <c r="C612" t="s">
        <v>99</v>
      </c>
      <c r="D612" t="s">
        <v>107</v>
      </c>
      <c r="E612" s="5">
        <v>174207.26487065799</v>
      </c>
      <c r="F612" s="5">
        <f>WholesaleData[[#This Row],[Liquor Volume (L)]]*VLOOKUP(WholesaleData[[#This Row],[Liquor Type]],Table1[#All],2,0)</f>
        <v>72644.429451064381</v>
      </c>
    </row>
    <row r="613" spans="1:6" hidden="1" x14ac:dyDescent="0.25">
      <c r="A613" t="s">
        <v>43</v>
      </c>
      <c r="B613">
        <v>24330</v>
      </c>
      <c r="C613" t="s">
        <v>100</v>
      </c>
      <c r="D613" t="s">
        <v>106</v>
      </c>
      <c r="E613" s="5">
        <v>1768922.3539841999</v>
      </c>
      <c r="F613" s="5">
        <f>WholesaleData[[#This Row],[Liquor Volume (L)]]*VLOOKUP(WholesaleData[[#This Row],[Liquor Type]],Table1[#All],2,0)</f>
        <v>217577.44954005658</v>
      </c>
    </row>
    <row r="614" spans="1:6" hidden="1" x14ac:dyDescent="0.25">
      <c r="A614" t="s">
        <v>43</v>
      </c>
      <c r="B614">
        <v>24330</v>
      </c>
      <c r="C614" t="s">
        <v>101</v>
      </c>
      <c r="D614" t="s">
        <v>106</v>
      </c>
      <c r="E614" s="5">
        <v>150</v>
      </c>
      <c r="F614" s="5">
        <f>WholesaleData[[#This Row],[Liquor Volume (L)]]*VLOOKUP(WholesaleData[[#This Row],[Liquor Type]],Table1[#All],2,0)</f>
        <v>18.45</v>
      </c>
    </row>
    <row r="615" spans="1:6" hidden="1" x14ac:dyDescent="0.25">
      <c r="A615" t="s">
        <v>43</v>
      </c>
      <c r="B615">
        <v>24330</v>
      </c>
      <c r="C615" t="s">
        <v>103</v>
      </c>
      <c r="D615" t="s">
        <v>106</v>
      </c>
      <c r="E615" s="5">
        <v>278965.52892632002</v>
      </c>
      <c r="F615" s="5">
        <f>WholesaleData[[#This Row],[Liquor Volume (L)]]*VLOOKUP(WholesaleData[[#This Row],[Liquor Type]],Table1[#All],2,0)</f>
        <v>34312.760057937361</v>
      </c>
    </row>
    <row r="616" spans="1:6" hidden="1" x14ac:dyDescent="0.25">
      <c r="A616" t="s">
        <v>44</v>
      </c>
      <c r="B616">
        <v>24410</v>
      </c>
      <c r="C616" t="s">
        <v>87</v>
      </c>
      <c r="D616" t="s">
        <v>105</v>
      </c>
      <c r="E616" s="5">
        <v>6136907.1057139738</v>
      </c>
      <c r="F616" s="5">
        <f>WholesaleData[[#This Row],[Liquor Volume (L)]]*VLOOKUP(WholesaleData[[#This Row],[Liquor Type]],Table1[#All],2,0)</f>
        <v>292116.77823198517</v>
      </c>
    </row>
    <row r="617" spans="1:6" hidden="1" x14ac:dyDescent="0.25">
      <c r="A617" t="s">
        <v>44</v>
      </c>
      <c r="B617">
        <v>24410</v>
      </c>
      <c r="C617" t="s">
        <v>88</v>
      </c>
      <c r="D617" t="s">
        <v>105</v>
      </c>
      <c r="E617" s="5">
        <v>607565.90861968999</v>
      </c>
      <c r="F617" s="5">
        <f>WholesaleData[[#This Row],[Liquor Volume (L)]]*VLOOKUP(WholesaleData[[#This Row],[Liquor Type]],Table1[#All],2,0)</f>
        <v>28920.137250297244</v>
      </c>
    </row>
    <row r="618" spans="1:6" hidden="1" x14ac:dyDescent="0.25">
      <c r="A618" t="s">
        <v>44</v>
      </c>
      <c r="B618">
        <v>24410</v>
      </c>
      <c r="C618" t="s">
        <v>89</v>
      </c>
      <c r="D618" t="s">
        <v>105</v>
      </c>
      <c r="E618" s="5">
        <v>243228.673750847</v>
      </c>
      <c r="F618" s="5">
        <f>WholesaleData[[#This Row],[Liquor Volume (L)]]*VLOOKUP(WholesaleData[[#This Row],[Liquor Type]],Table1[#All],2,0)</f>
        <v>6542.8513238977839</v>
      </c>
    </row>
    <row r="619" spans="1:6" hidden="1" x14ac:dyDescent="0.25">
      <c r="A619" t="s">
        <v>44</v>
      </c>
      <c r="B619">
        <v>24410</v>
      </c>
      <c r="C619" t="s">
        <v>90</v>
      </c>
      <c r="D619" t="s">
        <v>105</v>
      </c>
      <c r="E619" s="5">
        <v>50003.588527200001</v>
      </c>
      <c r="F619" s="5">
        <f>WholesaleData[[#This Row],[Liquor Volume (L)]]*VLOOKUP(WholesaleData[[#This Row],[Liquor Type]],Table1[#All],2,0)</f>
        <v>1345.0965313816801</v>
      </c>
    </row>
    <row r="620" spans="1:6" hidden="1" x14ac:dyDescent="0.25">
      <c r="A620" t="s">
        <v>44</v>
      </c>
      <c r="B620">
        <v>24410</v>
      </c>
      <c r="C620" t="s">
        <v>91</v>
      </c>
      <c r="D620" t="s">
        <v>105</v>
      </c>
      <c r="E620" s="5">
        <v>352744.80434513593</v>
      </c>
      <c r="F620" s="5">
        <f>WholesaleData[[#This Row],[Liquor Volume (L)]]*VLOOKUP(WholesaleData[[#This Row],[Liquor Type]],Table1[#All],2,0)</f>
        <v>12275.519191210729</v>
      </c>
    </row>
    <row r="621" spans="1:6" hidden="1" x14ac:dyDescent="0.25">
      <c r="A621" t="s">
        <v>44</v>
      </c>
      <c r="B621">
        <v>24410</v>
      </c>
      <c r="C621" t="s">
        <v>92</v>
      </c>
      <c r="D621" t="s">
        <v>105</v>
      </c>
      <c r="E621" s="5">
        <v>8482.8493762500002</v>
      </c>
      <c r="F621" s="5">
        <f>WholesaleData[[#This Row],[Liquor Volume (L)]]*VLOOKUP(WholesaleData[[#This Row],[Liquor Type]],Table1[#All],2,0)</f>
        <v>295.2031582935</v>
      </c>
    </row>
    <row r="622" spans="1:6" hidden="1" x14ac:dyDescent="0.25">
      <c r="A622" t="s">
        <v>44</v>
      </c>
      <c r="B622">
        <v>24410</v>
      </c>
      <c r="C622" t="s">
        <v>93</v>
      </c>
      <c r="D622" t="s">
        <v>93</v>
      </c>
      <c r="E622" s="5">
        <v>362324.53620367206</v>
      </c>
      <c r="F622" s="5">
        <f>WholesaleData[[#This Row],[Liquor Volume (L)]]*VLOOKUP(WholesaleData[[#This Row],[Liquor Type]],Table1[#All],2,0)</f>
        <v>18116.226810183605</v>
      </c>
    </row>
    <row r="623" spans="1:6" hidden="1" x14ac:dyDescent="0.25">
      <c r="A623" t="s">
        <v>44</v>
      </c>
      <c r="B623">
        <v>24410</v>
      </c>
      <c r="C623" t="s">
        <v>94</v>
      </c>
      <c r="D623" t="s">
        <v>106</v>
      </c>
      <c r="E623" s="5">
        <v>29528.084133520002</v>
      </c>
      <c r="F623" s="5">
        <f>WholesaleData[[#This Row],[Liquor Volume (L)]]*VLOOKUP(WholesaleData[[#This Row],[Liquor Type]],Table1[#All],2,0)</f>
        <v>5285.5270599000805</v>
      </c>
    </row>
    <row r="624" spans="1:6" hidden="1" x14ac:dyDescent="0.25">
      <c r="A624" t="s">
        <v>44</v>
      </c>
      <c r="B624">
        <v>24410</v>
      </c>
      <c r="C624" t="s">
        <v>97</v>
      </c>
      <c r="D624" t="s">
        <v>106</v>
      </c>
      <c r="E624" s="5">
        <v>16233.518314200001</v>
      </c>
      <c r="F624" s="5">
        <f>WholesaleData[[#This Row],[Liquor Volume (L)]]*VLOOKUP(WholesaleData[[#This Row],[Liquor Type]],Table1[#All],2,0)</f>
        <v>2905.7997782418001</v>
      </c>
    </row>
    <row r="625" spans="1:6" hidden="1" x14ac:dyDescent="0.25">
      <c r="A625" t="s">
        <v>44</v>
      </c>
      <c r="B625">
        <v>24410</v>
      </c>
      <c r="C625" t="s">
        <v>98</v>
      </c>
      <c r="D625" t="s">
        <v>107</v>
      </c>
      <c r="E625" s="5">
        <v>1292729.9155523051</v>
      </c>
      <c r="F625" s="5">
        <f>WholesaleData[[#This Row],[Liquor Volume (L)]]*VLOOKUP(WholesaleData[[#This Row],[Liquor Type]],Table1[#All],2,0)</f>
        <v>64765.768769170485</v>
      </c>
    </row>
    <row r="626" spans="1:6" hidden="1" x14ac:dyDescent="0.25">
      <c r="A626" t="s">
        <v>44</v>
      </c>
      <c r="B626">
        <v>24410</v>
      </c>
      <c r="C626" t="s">
        <v>99</v>
      </c>
      <c r="D626" t="s">
        <v>107</v>
      </c>
      <c r="E626" s="5">
        <v>269089.72592825699</v>
      </c>
      <c r="F626" s="5">
        <f>WholesaleData[[#This Row],[Liquor Volume (L)]]*VLOOKUP(WholesaleData[[#This Row],[Liquor Type]],Table1[#All],2,0)</f>
        <v>112210.41571208315</v>
      </c>
    </row>
    <row r="627" spans="1:6" hidden="1" x14ac:dyDescent="0.25">
      <c r="A627" t="s">
        <v>44</v>
      </c>
      <c r="B627">
        <v>24410</v>
      </c>
      <c r="C627" t="s">
        <v>100</v>
      </c>
      <c r="D627" t="s">
        <v>106</v>
      </c>
      <c r="E627" s="5">
        <v>1553910.1715443712</v>
      </c>
      <c r="F627" s="5">
        <f>WholesaleData[[#This Row],[Liquor Volume (L)]]*VLOOKUP(WholesaleData[[#This Row],[Liquor Type]],Table1[#All],2,0)</f>
        <v>191130.95109995766</v>
      </c>
    </row>
    <row r="628" spans="1:6" hidden="1" x14ac:dyDescent="0.25">
      <c r="A628" t="s">
        <v>44</v>
      </c>
      <c r="B628">
        <v>24410</v>
      </c>
      <c r="C628" t="s">
        <v>101</v>
      </c>
      <c r="D628" t="s">
        <v>106</v>
      </c>
      <c r="E628" s="5">
        <v>19.632486374999999</v>
      </c>
      <c r="F628" s="5">
        <f>WholesaleData[[#This Row],[Liquor Volume (L)]]*VLOOKUP(WholesaleData[[#This Row],[Liquor Type]],Table1[#All],2,0)</f>
        <v>2.414795824125</v>
      </c>
    </row>
    <row r="629" spans="1:6" hidden="1" x14ac:dyDescent="0.25">
      <c r="A629" t="s">
        <v>44</v>
      </c>
      <c r="B629">
        <v>24410</v>
      </c>
      <c r="C629" t="s">
        <v>103</v>
      </c>
      <c r="D629" t="s">
        <v>106</v>
      </c>
      <c r="E629" s="5">
        <v>557307.78868449992</v>
      </c>
      <c r="F629" s="5">
        <f>WholesaleData[[#This Row],[Liquor Volume (L)]]*VLOOKUP(WholesaleData[[#This Row],[Liquor Type]],Table1[#All],2,0)</f>
        <v>68548.858008193492</v>
      </c>
    </row>
    <row r="630" spans="1:6" hidden="1" x14ac:dyDescent="0.25">
      <c r="A630" t="s">
        <v>45</v>
      </c>
      <c r="B630">
        <v>24600</v>
      </c>
      <c r="C630" t="s">
        <v>87</v>
      </c>
      <c r="D630" t="s">
        <v>105</v>
      </c>
      <c r="E630" s="5">
        <v>6604638.3113566693</v>
      </c>
      <c r="F630" s="5">
        <f>WholesaleData[[#This Row],[Liquor Volume (L)]]*VLOOKUP(WholesaleData[[#This Row],[Liquor Type]],Table1[#All],2,0)</f>
        <v>314380.78362057748</v>
      </c>
    </row>
    <row r="631" spans="1:6" hidden="1" x14ac:dyDescent="0.25">
      <c r="A631" t="s">
        <v>45</v>
      </c>
      <c r="B631">
        <v>24600</v>
      </c>
      <c r="C631" t="s">
        <v>88</v>
      </c>
      <c r="D631" t="s">
        <v>105</v>
      </c>
      <c r="E631" s="5">
        <v>9184383.7743040435</v>
      </c>
      <c r="F631" s="5">
        <f>WholesaleData[[#This Row],[Liquor Volume (L)]]*VLOOKUP(WholesaleData[[#This Row],[Liquor Type]],Table1[#All],2,0)</f>
        <v>437176.66765687248</v>
      </c>
    </row>
    <row r="632" spans="1:6" hidden="1" x14ac:dyDescent="0.25">
      <c r="A632" t="s">
        <v>45</v>
      </c>
      <c r="B632">
        <v>24600</v>
      </c>
      <c r="C632" t="s">
        <v>89</v>
      </c>
      <c r="D632" t="s">
        <v>105</v>
      </c>
      <c r="E632" s="5">
        <v>234349.35551202099</v>
      </c>
      <c r="F632" s="5">
        <f>WholesaleData[[#This Row],[Liquor Volume (L)]]*VLOOKUP(WholesaleData[[#This Row],[Liquor Type]],Table1[#All],2,0)</f>
        <v>6303.9976632733651</v>
      </c>
    </row>
    <row r="633" spans="1:6" hidden="1" x14ac:dyDescent="0.25">
      <c r="A633" t="s">
        <v>45</v>
      </c>
      <c r="B633">
        <v>24600</v>
      </c>
      <c r="C633" t="s">
        <v>90</v>
      </c>
      <c r="D633" t="s">
        <v>105</v>
      </c>
      <c r="E633" s="5">
        <v>92653.672345750005</v>
      </c>
      <c r="F633" s="5">
        <f>WholesaleData[[#This Row],[Liquor Volume (L)]]*VLOOKUP(WholesaleData[[#This Row],[Liquor Type]],Table1[#All],2,0)</f>
        <v>2492.383786100675</v>
      </c>
    </row>
    <row r="634" spans="1:6" hidden="1" x14ac:dyDescent="0.25">
      <c r="A634" t="s">
        <v>45</v>
      </c>
      <c r="B634">
        <v>24600</v>
      </c>
      <c r="C634" t="s">
        <v>91</v>
      </c>
      <c r="D634" t="s">
        <v>105</v>
      </c>
      <c r="E634" s="5">
        <v>274242.55587320402</v>
      </c>
      <c r="F634" s="5">
        <f>WholesaleData[[#This Row],[Liquor Volume (L)]]*VLOOKUP(WholesaleData[[#This Row],[Liquor Type]],Table1[#All],2,0)</f>
        <v>9543.6409443875</v>
      </c>
    </row>
    <row r="635" spans="1:6" hidden="1" x14ac:dyDescent="0.25">
      <c r="A635" t="s">
        <v>45</v>
      </c>
      <c r="B635">
        <v>24600</v>
      </c>
      <c r="C635" t="s">
        <v>92</v>
      </c>
      <c r="D635" t="s">
        <v>105</v>
      </c>
      <c r="E635" s="5">
        <v>892506.73545715003</v>
      </c>
      <c r="F635" s="5">
        <f>WholesaleData[[#This Row],[Liquor Volume (L)]]*VLOOKUP(WholesaleData[[#This Row],[Liquor Type]],Table1[#All],2,0)</f>
        <v>31059.23439390882</v>
      </c>
    </row>
    <row r="636" spans="1:6" hidden="1" x14ac:dyDescent="0.25">
      <c r="A636" t="s">
        <v>45</v>
      </c>
      <c r="B636">
        <v>24600</v>
      </c>
      <c r="C636" t="s">
        <v>93</v>
      </c>
      <c r="D636" t="s">
        <v>93</v>
      </c>
      <c r="E636" s="5">
        <v>1361572.1993501056</v>
      </c>
      <c r="F636" s="5">
        <f>WholesaleData[[#This Row],[Liquor Volume (L)]]*VLOOKUP(WholesaleData[[#This Row],[Liquor Type]],Table1[#All],2,0)</f>
        <v>68078.609967505283</v>
      </c>
    </row>
    <row r="637" spans="1:6" hidden="1" x14ac:dyDescent="0.25">
      <c r="A637" t="s">
        <v>45</v>
      </c>
      <c r="B637">
        <v>24600</v>
      </c>
      <c r="C637" t="s">
        <v>94</v>
      </c>
      <c r="D637" t="s">
        <v>106</v>
      </c>
      <c r="E637" s="5">
        <v>42324.717191732001</v>
      </c>
      <c r="F637" s="5">
        <f>WholesaleData[[#This Row],[Liquor Volume (L)]]*VLOOKUP(WholesaleData[[#This Row],[Liquor Type]],Table1[#All],2,0)</f>
        <v>7576.1243773200276</v>
      </c>
    </row>
    <row r="638" spans="1:6" hidden="1" x14ac:dyDescent="0.25">
      <c r="A638" t="s">
        <v>45</v>
      </c>
      <c r="B638">
        <v>24600</v>
      </c>
      <c r="C638" t="s">
        <v>95</v>
      </c>
      <c r="D638" t="s">
        <v>106</v>
      </c>
      <c r="E638" s="5">
        <v>830.60478415</v>
      </c>
      <c r="F638" s="5">
        <f>WholesaleData[[#This Row],[Liquor Volume (L)]]*VLOOKUP(WholesaleData[[#This Row],[Liquor Type]],Table1[#All],2,0)</f>
        <v>148.67825636284999</v>
      </c>
    </row>
    <row r="639" spans="1:6" hidden="1" x14ac:dyDescent="0.25">
      <c r="A639" t="s">
        <v>45</v>
      </c>
      <c r="B639">
        <v>24600</v>
      </c>
      <c r="C639" t="s">
        <v>97</v>
      </c>
      <c r="D639" t="s">
        <v>106</v>
      </c>
      <c r="E639" s="5">
        <v>12875.142270200002</v>
      </c>
      <c r="F639" s="5">
        <f>WholesaleData[[#This Row],[Liquor Volume (L)]]*VLOOKUP(WholesaleData[[#This Row],[Liquor Type]],Table1[#All],2,0)</f>
        <v>2304.6504663658002</v>
      </c>
    </row>
    <row r="640" spans="1:6" hidden="1" x14ac:dyDescent="0.25">
      <c r="A640" t="s">
        <v>45</v>
      </c>
      <c r="B640">
        <v>24600</v>
      </c>
      <c r="C640" t="s">
        <v>98</v>
      </c>
      <c r="D640" t="s">
        <v>107</v>
      </c>
      <c r="E640" s="5">
        <v>1092049.2427330683</v>
      </c>
      <c r="F640" s="5">
        <f>WholesaleData[[#This Row],[Liquor Volume (L)]]*VLOOKUP(WholesaleData[[#This Row],[Liquor Type]],Table1[#All],2,0)</f>
        <v>54711.667060926724</v>
      </c>
    </row>
    <row r="641" spans="1:6" hidden="1" x14ac:dyDescent="0.25">
      <c r="A641" t="s">
        <v>45</v>
      </c>
      <c r="B641">
        <v>24600</v>
      </c>
      <c r="C641" t="s">
        <v>99</v>
      </c>
      <c r="D641" t="s">
        <v>107</v>
      </c>
      <c r="E641" s="5">
        <v>843277.07353544014</v>
      </c>
      <c r="F641" s="5">
        <f>WholesaleData[[#This Row],[Liquor Volume (L)]]*VLOOKUP(WholesaleData[[#This Row],[Liquor Type]],Table1[#All],2,0)</f>
        <v>351646.53966427851</v>
      </c>
    </row>
    <row r="642" spans="1:6" hidden="1" x14ac:dyDescent="0.25">
      <c r="A642" t="s">
        <v>45</v>
      </c>
      <c r="B642">
        <v>24600</v>
      </c>
      <c r="C642" t="s">
        <v>100</v>
      </c>
      <c r="D642" t="s">
        <v>106</v>
      </c>
      <c r="E642" s="5">
        <v>5105117.3096093163</v>
      </c>
      <c r="F642" s="5">
        <f>WholesaleData[[#This Row],[Liquor Volume (L)]]*VLOOKUP(WholesaleData[[#This Row],[Liquor Type]],Table1[#All],2,0)</f>
        <v>627929.42908194591</v>
      </c>
    </row>
    <row r="643" spans="1:6" hidden="1" x14ac:dyDescent="0.25">
      <c r="A643" t="s">
        <v>45</v>
      </c>
      <c r="B643">
        <v>24600</v>
      </c>
      <c r="C643" t="s">
        <v>101</v>
      </c>
      <c r="D643" t="s">
        <v>106</v>
      </c>
      <c r="E643" s="5">
        <v>6696312.4741801396</v>
      </c>
      <c r="F643" s="5">
        <f>WholesaleData[[#This Row],[Liquor Volume (L)]]*VLOOKUP(WholesaleData[[#This Row],[Liquor Type]],Table1[#All],2,0)</f>
        <v>823646.43432415719</v>
      </c>
    </row>
    <row r="644" spans="1:6" hidden="1" x14ac:dyDescent="0.25">
      <c r="A644" t="s">
        <v>45</v>
      </c>
      <c r="B644">
        <v>24600</v>
      </c>
      <c r="C644" t="s">
        <v>102</v>
      </c>
      <c r="D644" t="s">
        <v>106</v>
      </c>
      <c r="E644" s="5">
        <v>7250737.5813865997</v>
      </c>
      <c r="F644" s="5">
        <f>WholesaleData[[#This Row],[Liquor Volume (L)]]*VLOOKUP(WholesaleData[[#This Row],[Liquor Type]],Table1[#All],2,0)</f>
        <v>891840.7225105518</v>
      </c>
    </row>
    <row r="645" spans="1:6" hidden="1" x14ac:dyDescent="0.25">
      <c r="A645" t="s">
        <v>45</v>
      </c>
      <c r="B645">
        <v>24600</v>
      </c>
      <c r="C645" t="s">
        <v>103</v>
      </c>
      <c r="D645" t="s">
        <v>106</v>
      </c>
      <c r="E645" s="5">
        <v>504950.74600567995</v>
      </c>
      <c r="F645" s="5">
        <f>WholesaleData[[#This Row],[Liquor Volume (L)]]*VLOOKUP(WholesaleData[[#This Row],[Liquor Type]],Table1[#All],2,0)</f>
        <v>62108.941758698631</v>
      </c>
    </row>
    <row r="646" spans="1:6" hidden="1" x14ac:dyDescent="0.25">
      <c r="A646" t="s">
        <v>46</v>
      </c>
      <c r="B646">
        <v>24650</v>
      </c>
      <c r="C646" t="s">
        <v>87</v>
      </c>
      <c r="D646" t="s">
        <v>105</v>
      </c>
      <c r="E646" s="5">
        <v>5778709.1207658956</v>
      </c>
      <c r="F646" s="5">
        <f>WholesaleData[[#This Row],[Liquor Volume (L)]]*VLOOKUP(WholesaleData[[#This Row],[Liquor Type]],Table1[#All],2,0)</f>
        <v>275066.55414845666</v>
      </c>
    </row>
    <row r="647" spans="1:6" hidden="1" x14ac:dyDescent="0.25">
      <c r="A647" t="s">
        <v>46</v>
      </c>
      <c r="B647">
        <v>24650</v>
      </c>
      <c r="C647" t="s">
        <v>88</v>
      </c>
      <c r="D647" t="s">
        <v>105</v>
      </c>
      <c r="E647" s="5">
        <v>370758.61481497803</v>
      </c>
      <c r="F647" s="5">
        <f>WholesaleData[[#This Row],[Liquor Volume (L)]]*VLOOKUP(WholesaleData[[#This Row],[Liquor Type]],Table1[#All],2,0)</f>
        <v>17648.110065192956</v>
      </c>
    </row>
    <row r="648" spans="1:6" hidden="1" x14ac:dyDescent="0.25">
      <c r="A648" t="s">
        <v>46</v>
      </c>
      <c r="B648">
        <v>24650</v>
      </c>
      <c r="C648" t="s">
        <v>89</v>
      </c>
      <c r="D648" t="s">
        <v>105</v>
      </c>
      <c r="E648" s="5">
        <v>198933.04764115397</v>
      </c>
      <c r="F648" s="5">
        <f>WholesaleData[[#This Row],[Liquor Volume (L)]]*VLOOKUP(WholesaleData[[#This Row],[Liquor Type]],Table1[#All],2,0)</f>
        <v>5351.2989815470419</v>
      </c>
    </row>
    <row r="649" spans="1:6" hidden="1" x14ac:dyDescent="0.25">
      <c r="A649" t="s">
        <v>46</v>
      </c>
      <c r="B649">
        <v>24650</v>
      </c>
      <c r="C649" t="s">
        <v>90</v>
      </c>
      <c r="D649" t="s">
        <v>105</v>
      </c>
      <c r="E649" s="5">
        <v>25774.187940299998</v>
      </c>
      <c r="F649" s="5">
        <f>WholesaleData[[#This Row],[Liquor Volume (L)]]*VLOOKUP(WholesaleData[[#This Row],[Liquor Type]],Table1[#All],2,0)</f>
        <v>693.32565559406999</v>
      </c>
    </row>
    <row r="650" spans="1:6" hidden="1" x14ac:dyDescent="0.25">
      <c r="A650" t="s">
        <v>46</v>
      </c>
      <c r="B650">
        <v>24650</v>
      </c>
      <c r="C650" t="s">
        <v>91</v>
      </c>
      <c r="D650" t="s">
        <v>105</v>
      </c>
      <c r="E650" s="5">
        <v>396329.26362008596</v>
      </c>
      <c r="F650" s="5">
        <f>WholesaleData[[#This Row],[Liquor Volume (L)]]*VLOOKUP(WholesaleData[[#This Row],[Liquor Type]],Table1[#All],2,0)</f>
        <v>13792.25837397899</v>
      </c>
    </row>
    <row r="651" spans="1:6" hidden="1" x14ac:dyDescent="0.25">
      <c r="A651" t="s">
        <v>46</v>
      </c>
      <c r="B651">
        <v>24650</v>
      </c>
      <c r="C651" t="s">
        <v>92</v>
      </c>
      <c r="D651" t="s">
        <v>105</v>
      </c>
      <c r="E651" s="5">
        <v>11235.713350950002</v>
      </c>
      <c r="F651" s="5">
        <f>WholesaleData[[#This Row],[Liquor Volume (L)]]*VLOOKUP(WholesaleData[[#This Row],[Liquor Type]],Table1[#All],2,0)</f>
        <v>391.00282461306006</v>
      </c>
    </row>
    <row r="652" spans="1:6" hidden="1" x14ac:dyDescent="0.25">
      <c r="A652" t="s">
        <v>46</v>
      </c>
      <c r="B652">
        <v>24650</v>
      </c>
      <c r="C652" t="s">
        <v>93</v>
      </c>
      <c r="D652" t="s">
        <v>93</v>
      </c>
      <c r="E652" s="5">
        <v>201352.92285226399</v>
      </c>
      <c r="F652" s="5">
        <f>WholesaleData[[#This Row],[Liquor Volume (L)]]*VLOOKUP(WholesaleData[[#This Row],[Liquor Type]],Table1[#All],2,0)</f>
        <v>10067.646142613201</v>
      </c>
    </row>
    <row r="653" spans="1:6" hidden="1" x14ac:dyDescent="0.25">
      <c r="A653" t="s">
        <v>46</v>
      </c>
      <c r="B653">
        <v>24650</v>
      </c>
      <c r="C653" t="s">
        <v>94</v>
      </c>
      <c r="D653" t="s">
        <v>106</v>
      </c>
      <c r="E653" s="5">
        <v>21555.474933219997</v>
      </c>
      <c r="F653" s="5">
        <f>WholesaleData[[#This Row],[Liquor Volume (L)]]*VLOOKUP(WholesaleData[[#This Row],[Liquor Type]],Table1[#All],2,0)</f>
        <v>3858.4300130463794</v>
      </c>
    </row>
    <row r="654" spans="1:6" hidden="1" x14ac:dyDescent="0.25">
      <c r="A654" t="s">
        <v>46</v>
      </c>
      <c r="B654">
        <v>24650</v>
      </c>
      <c r="C654" t="s">
        <v>95</v>
      </c>
      <c r="D654" t="s">
        <v>106</v>
      </c>
      <c r="E654" s="5">
        <v>8.19714E-2</v>
      </c>
      <c r="F654" s="5">
        <f>WholesaleData[[#This Row],[Liquor Volume (L)]]*VLOOKUP(WholesaleData[[#This Row],[Liquor Type]],Table1[#All],2,0)</f>
        <v>1.4672880599999999E-2</v>
      </c>
    </row>
    <row r="655" spans="1:6" hidden="1" x14ac:dyDescent="0.25">
      <c r="A655" t="s">
        <v>46</v>
      </c>
      <c r="B655">
        <v>24650</v>
      </c>
      <c r="C655" t="s">
        <v>97</v>
      </c>
      <c r="D655" t="s">
        <v>106</v>
      </c>
      <c r="E655" s="5">
        <v>11248.340269999999</v>
      </c>
      <c r="F655" s="5">
        <f>WholesaleData[[#This Row],[Liquor Volume (L)]]*VLOOKUP(WholesaleData[[#This Row],[Liquor Type]],Table1[#All],2,0)</f>
        <v>2013.4529083299997</v>
      </c>
    </row>
    <row r="656" spans="1:6" hidden="1" x14ac:dyDescent="0.25">
      <c r="A656" t="s">
        <v>46</v>
      </c>
      <c r="B656">
        <v>24650</v>
      </c>
      <c r="C656" t="s">
        <v>98</v>
      </c>
      <c r="D656" t="s">
        <v>107</v>
      </c>
      <c r="E656" s="5">
        <v>1070453.993356789</v>
      </c>
      <c r="F656" s="5">
        <f>WholesaleData[[#This Row],[Liquor Volume (L)]]*VLOOKUP(WholesaleData[[#This Row],[Liquor Type]],Table1[#All],2,0)</f>
        <v>53629.745067175128</v>
      </c>
    </row>
    <row r="657" spans="1:6" hidden="1" x14ac:dyDescent="0.25">
      <c r="A657" t="s">
        <v>46</v>
      </c>
      <c r="B657">
        <v>24650</v>
      </c>
      <c r="C657" t="s">
        <v>99</v>
      </c>
      <c r="D657" t="s">
        <v>107</v>
      </c>
      <c r="E657" s="5">
        <v>264389.66489584598</v>
      </c>
      <c r="F657" s="5">
        <f>WholesaleData[[#This Row],[Liquor Volume (L)]]*VLOOKUP(WholesaleData[[#This Row],[Liquor Type]],Table1[#All],2,0)</f>
        <v>110250.49026156777</v>
      </c>
    </row>
    <row r="658" spans="1:6" hidden="1" x14ac:dyDescent="0.25">
      <c r="A658" t="s">
        <v>46</v>
      </c>
      <c r="B658">
        <v>24650</v>
      </c>
      <c r="C658" t="s">
        <v>100</v>
      </c>
      <c r="D658" t="s">
        <v>106</v>
      </c>
      <c r="E658" s="5">
        <v>884165.46374028584</v>
      </c>
      <c r="F658" s="5">
        <f>WholesaleData[[#This Row],[Liquor Volume (L)]]*VLOOKUP(WholesaleData[[#This Row],[Liquor Type]],Table1[#All],2,0)</f>
        <v>108752.35204005515</v>
      </c>
    </row>
    <row r="659" spans="1:6" hidden="1" x14ac:dyDescent="0.25">
      <c r="A659" t="s">
        <v>46</v>
      </c>
      <c r="B659">
        <v>24650</v>
      </c>
      <c r="C659" t="s">
        <v>103</v>
      </c>
      <c r="D659" t="s">
        <v>106</v>
      </c>
      <c r="E659" s="5">
        <v>389168.64529896004</v>
      </c>
      <c r="F659" s="5">
        <f>WholesaleData[[#This Row],[Liquor Volume (L)]]*VLOOKUP(WholesaleData[[#This Row],[Liquor Type]],Table1[#All],2,0)</f>
        <v>47867.743371772085</v>
      </c>
    </row>
    <row r="660" spans="1:6" hidden="1" x14ac:dyDescent="0.25">
      <c r="A660" t="s">
        <v>47</v>
      </c>
      <c r="B660">
        <v>24780</v>
      </c>
      <c r="C660" t="s">
        <v>87</v>
      </c>
      <c r="D660" t="s">
        <v>105</v>
      </c>
      <c r="E660" s="5">
        <v>850658.20425099984</v>
      </c>
      <c r="F660" s="5">
        <f>WholesaleData[[#This Row],[Liquor Volume (L)]]*VLOOKUP(WholesaleData[[#This Row],[Liquor Type]],Table1[#All],2,0)</f>
        <v>40491.330522347598</v>
      </c>
    </row>
    <row r="661" spans="1:6" hidden="1" x14ac:dyDescent="0.25">
      <c r="A661" t="s">
        <v>47</v>
      </c>
      <c r="B661">
        <v>24780</v>
      </c>
      <c r="C661" t="s">
        <v>88</v>
      </c>
      <c r="D661" t="s">
        <v>105</v>
      </c>
      <c r="E661" s="5">
        <v>123180.51630379999</v>
      </c>
      <c r="F661" s="5">
        <f>WholesaleData[[#This Row],[Liquor Volume (L)]]*VLOOKUP(WholesaleData[[#This Row],[Liquor Type]],Table1[#All],2,0)</f>
        <v>5863.3925760608799</v>
      </c>
    </row>
    <row r="662" spans="1:6" hidden="1" x14ac:dyDescent="0.25">
      <c r="A662" t="s">
        <v>47</v>
      </c>
      <c r="B662">
        <v>24780</v>
      </c>
      <c r="C662" t="s">
        <v>89</v>
      </c>
      <c r="D662" t="s">
        <v>105</v>
      </c>
      <c r="E662" s="5">
        <v>79163.033630539998</v>
      </c>
      <c r="F662" s="5">
        <f>WholesaleData[[#This Row],[Liquor Volume (L)]]*VLOOKUP(WholesaleData[[#This Row],[Liquor Type]],Table1[#All],2,0)</f>
        <v>2129.4856046615259</v>
      </c>
    </row>
    <row r="663" spans="1:6" hidden="1" x14ac:dyDescent="0.25">
      <c r="A663" t="s">
        <v>47</v>
      </c>
      <c r="B663">
        <v>24780</v>
      </c>
      <c r="C663" t="s">
        <v>90</v>
      </c>
      <c r="D663" t="s">
        <v>105</v>
      </c>
      <c r="E663" s="5">
        <v>7324.0054437500003</v>
      </c>
      <c r="F663" s="5">
        <f>WholesaleData[[#This Row],[Liquor Volume (L)]]*VLOOKUP(WholesaleData[[#This Row],[Liquor Type]],Table1[#All],2,0)</f>
        <v>197.01574643687502</v>
      </c>
    </row>
    <row r="664" spans="1:6" hidden="1" x14ac:dyDescent="0.25">
      <c r="A664" t="s">
        <v>47</v>
      </c>
      <c r="B664">
        <v>24780</v>
      </c>
      <c r="C664" t="s">
        <v>91</v>
      </c>
      <c r="D664" t="s">
        <v>105</v>
      </c>
      <c r="E664" s="5">
        <v>500963.27864618402</v>
      </c>
      <c r="F664" s="5">
        <f>WholesaleData[[#This Row],[Liquor Volume (L)]]*VLOOKUP(WholesaleData[[#This Row],[Liquor Type]],Table1[#All],2,0)</f>
        <v>17433.522096887202</v>
      </c>
    </row>
    <row r="665" spans="1:6" hidden="1" x14ac:dyDescent="0.25">
      <c r="A665" t="s">
        <v>47</v>
      </c>
      <c r="B665">
        <v>24780</v>
      </c>
      <c r="C665" t="s">
        <v>92</v>
      </c>
      <c r="D665" t="s">
        <v>105</v>
      </c>
      <c r="E665" s="5">
        <v>28862.697509199999</v>
      </c>
      <c r="F665" s="5">
        <f>WholesaleData[[#This Row],[Liquor Volume (L)]]*VLOOKUP(WholesaleData[[#This Row],[Liquor Type]],Table1[#All],2,0)</f>
        <v>1004.4218733201599</v>
      </c>
    </row>
    <row r="666" spans="1:6" hidden="1" x14ac:dyDescent="0.25">
      <c r="A666" t="s">
        <v>47</v>
      </c>
      <c r="B666">
        <v>24780</v>
      </c>
      <c r="C666" t="s">
        <v>93</v>
      </c>
      <c r="D666" t="s">
        <v>93</v>
      </c>
      <c r="E666" s="5">
        <v>58604.416685789991</v>
      </c>
      <c r="F666" s="5">
        <f>WholesaleData[[#This Row],[Liquor Volume (L)]]*VLOOKUP(WholesaleData[[#This Row],[Liquor Type]],Table1[#All],2,0)</f>
        <v>2930.2208342894996</v>
      </c>
    </row>
    <row r="667" spans="1:6" hidden="1" x14ac:dyDescent="0.25">
      <c r="A667" t="s">
        <v>47</v>
      </c>
      <c r="B667">
        <v>24780</v>
      </c>
      <c r="C667" t="s">
        <v>94</v>
      </c>
      <c r="D667" t="s">
        <v>106</v>
      </c>
      <c r="E667" s="5">
        <v>14999.620333139999</v>
      </c>
      <c r="F667" s="5">
        <f>WholesaleData[[#This Row],[Liquor Volume (L)]]*VLOOKUP(WholesaleData[[#This Row],[Liquor Type]],Table1[#All],2,0)</f>
        <v>2684.93203963206</v>
      </c>
    </row>
    <row r="668" spans="1:6" hidden="1" x14ac:dyDescent="0.25">
      <c r="A668" t="s">
        <v>47</v>
      </c>
      <c r="B668">
        <v>24780</v>
      </c>
      <c r="C668" t="s">
        <v>97</v>
      </c>
      <c r="D668" t="s">
        <v>106</v>
      </c>
      <c r="E668" s="5">
        <v>299.942252</v>
      </c>
      <c r="F668" s="5">
        <f>WholesaleData[[#This Row],[Liquor Volume (L)]]*VLOOKUP(WholesaleData[[#This Row],[Liquor Type]],Table1[#All],2,0)</f>
        <v>53.689663107999998</v>
      </c>
    </row>
    <row r="669" spans="1:6" hidden="1" x14ac:dyDescent="0.25">
      <c r="A669" t="s">
        <v>47</v>
      </c>
      <c r="B669">
        <v>24780</v>
      </c>
      <c r="C669" t="s">
        <v>98</v>
      </c>
      <c r="D669" t="s">
        <v>107</v>
      </c>
      <c r="E669" s="5">
        <v>252596.92549708998</v>
      </c>
      <c r="F669" s="5">
        <f>WholesaleData[[#This Row],[Liquor Volume (L)]]*VLOOKUP(WholesaleData[[#This Row],[Liquor Type]],Table1[#All],2,0)</f>
        <v>12655.105967404208</v>
      </c>
    </row>
    <row r="670" spans="1:6" hidden="1" x14ac:dyDescent="0.25">
      <c r="A670" t="s">
        <v>47</v>
      </c>
      <c r="B670">
        <v>24780</v>
      </c>
      <c r="C670" t="s">
        <v>99</v>
      </c>
      <c r="D670" t="s">
        <v>107</v>
      </c>
      <c r="E670" s="5">
        <v>20049.336798119999</v>
      </c>
      <c r="F670" s="5">
        <f>WholesaleData[[#This Row],[Liquor Volume (L)]]*VLOOKUP(WholesaleData[[#This Row],[Liquor Type]],Table1[#All],2,0)</f>
        <v>8360.5734448160383</v>
      </c>
    </row>
    <row r="671" spans="1:6" hidden="1" x14ac:dyDescent="0.25">
      <c r="A671" t="s">
        <v>47</v>
      </c>
      <c r="B671">
        <v>24780</v>
      </c>
      <c r="C671" t="s">
        <v>100</v>
      </c>
      <c r="D671" t="s">
        <v>106</v>
      </c>
      <c r="E671" s="5">
        <v>91117.830637830004</v>
      </c>
      <c r="F671" s="5">
        <f>WholesaleData[[#This Row],[Liquor Volume (L)]]*VLOOKUP(WholesaleData[[#This Row],[Liquor Type]],Table1[#All],2,0)</f>
        <v>11207.493168453091</v>
      </c>
    </row>
    <row r="672" spans="1:6" hidden="1" x14ac:dyDescent="0.25">
      <c r="A672" t="s">
        <v>47</v>
      </c>
      <c r="B672">
        <v>24780</v>
      </c>
      <c r="C672" t="s">
        <v>101</v>
      </c>
      <c r="D672" t="s">
        <v>106</v>
      </c>
      <c r="E672" s="5">
        <v>267346.49115800002</v>
      </c>
      <c r="F672" s="5">
        <f>WholesaleData[[#This Row],[Liquor Volume (L)]]*VLOOKUP(WholesaleData[[#This Row],[Liquor Type]],Table1[#All],2,0)</f>
        <v>32883.618412434</v>
      </c>
    </row>
    <row r="673" spans="1:6" hidden="1" x14ac:dyDescent="0.25">
      <c r="A673" t="s">
        <v>47</v>
      </c>
      <c r="B673">
        <v>24780</v>
      </c>
      <c r="C673" t="s">
        <v>102</v>
      </c>
      <c r="D673" t="s">
        <v>106</v>
      </c>
      <c r="E673" s="5">
        <v>376560</v>
      </c>
      <c r="F673" s="5">
        <f>WholesaleData[[#This Row],[Liquor Volume (L)]]*VLOOKUP(WholesaleData[[#This Row],[Liquor Type]],Table1[#All],2,0)</f>
        <v>46316.88</v>
      </c>
    </row>
    <row r="674" spans="1:6" hidden="1" x14ac:dyDescent="0.25">
      <c r="A674" t="s">
        <v>47</v>
      </c>
      <c r="B674">
        <v>24780</v>
      </c>
      <c r="C674" t="s">
        <v>103</v>
      </c>
      <c r="D674" t="s">
        <v>106</v>
      </c>
      <c r="E674" s="5">
        <v>94666.470150699999</v>
      </c>
      <c r="F674" s="5">
        <f>WholesaleData[[#This Row],[Liquor Volume (L)]]*VLOOKUP(WholesaleData[[#This Row],[Liquor Type]],Table1[#All],2,0)</f>
        <v>11643.9758285361</v>
      </c>
    </row>
    <row r="675" spans="1:6" hidden="1" x14ac:dyDescent="0.25">
      <c r="A675" t="s">
        <v>48</v>
      </c>
      <c r="B675">
        <v>24850</v>
      </c>
      <c r="C675" t="s">
        <v>87</v>
      </c>
      <c r="D675" t="s">
        <v>105</v>
      </c>
      <c r="E675" s="5">
        <v>1923170.8256654702</v>
      </c>
      <c r="F675" s="5">
        <f>WholesaleData[[#This Row],[Liquor Volume (L)]]*VLOOKUP(WholesaleData[[#This Row],[Liquor Type]],Table1[#All],2,0)</f>
        <v>91542.931301676392</v>
      </c>
    </row>
    <row r="676" spans="1:6" hidden="1" x14ac:dyDescent="0.25">
      <c r="A676" t="s">
        <v>48</v>
      </c>
      <c r="B676">
        <v>24850</v>
      </c>
      <c r="C676" t="s">
        <v>88</v>
      </c>
      <c r="D676" t="s">
        <v>105</v>
      </c>
      <c r="E676" s="5">
        <v>261525.21929994196</v>
      </c>
      <c r="F676" s="5">
        <f>WholesaleData[[#This Row],[Liquor Volume (L)]]*VLOOKUP(WholesaleData[[#This Row],[Liquor Type]],Table1[#All],2,0)</f>
        <v>12448.600438677238</v>
      </c>
    </row>
    <row r="677" spans="1:6" hidden="1" x14ac:dyDescent="0.25">
      <c r="A677" t="s">
        <v>48</v>
      </c>
      <c r="B677">
        <v>24850</v>
      </c>
      <c r="C677" t="s">
        <v>89</v>
      </c>
      <c r="D677" t="s">
        <v>105</v>
      </c>
      <c r="E677" s="5">
        <v>103096.241329749</v>
      </c>
      <c r="F677" s="5">
        <f>WholesaleData[[#This Row],[Liquor Volume (L)]]*VLOOKUP(WholesaleData[[#This Row],[Liquor Type]],Table1[#All],2,0)</f>
        <v>2773.288891770248</v>
      </c>
    </row>
    <row r="678" spans="1:6" hidden="1" x14ac:dyDescent="0.25">
      <c r="A678" t="s">
        <v>48</v>
      </c>
      <c r="B678">
        <v>24850</v>
      </c>
      <c r="C678" t="s">
        <v>90</v>
      </c>
      <c r="D678" t="s">
        <v>105</v>
      </c>
      <c r="E678" s="5">
        <v>29592.920411999996</v>
      </c>
      <c r="F678" s="5">
        <f>WholesaleData[[#This Row],[Liquor Volume (L)]]*VLOOKUP(WholesaleData[[#This Row],[Liquor Type]],Table1[#All],2,0)</f>
        <v>796.04955908279987</v>
      </c>
    </row>
    <row r="679" spans="1:6" hidden="1" x14ac:dyDescent="0.25">
      <c r="A679" t="s">
        <v>48</v>
      </c>
      <c r="B679">
        <v>24850</v>
      </c>
      <c r="C679" t="s">
        <v>91</v>
      </c>
      <c r="D679" t="s">
        <v>105</v>
      </c>
      <c r="E679" s="5">
        <v>342273.58400768496</v>
      </c>
      <c r="F679" s="5">
        <f>WholesaleData[[#This Row],[Liquor Volume (L)]]*VLOOKUP(WholesaleData[[#This Row],[Liquor Type]],Table1[#All],2,0)</f>
        <v>11911.120723467435</v>
      </c>
    </row>
    <row r="680" spans="1:6" hidden="1" x14ac:dyDescent="0.25">
      <c r="A680" t="s">
        <v>48</v>
      </c>
      <c r="B680">
        <v>24850</v>
      </c>
      <c r="C680" t="s">
        <v>92</v>
      </c>
      <c r="D680" t="s">
        <v>105</v>
      </c>
      <c r="E680" s="5">
        <v>22348.592967149998</v>
      </c>
      <c r="F680" s="5">
        <f>WholesaleData[[#This Row],[Liquor Volume (L)]]*VLOOKUP(WholesaleData[[#This Row],[Liquor Type]],Table1[#All],2,0)</f>
        <v>777.73103525681984</v>
      </c>
    </row>
    <row r="681" spans="1:6" hidden="1" x14ac:dyDescent="0.25">
      <c r="A681" t="s">
        <v>48</v>
      </c>
      <c r="B681">
        <v>24850</v>
      </c>
      <c r="C681" t="s">
        <v>93</v>
      </c>
      <c r="D681" t="s">
        <v>93</v>
      </c>
      <c r="E681" s="5">
        <v>119319.55416899201</v>
      </c>
      <c r="F681" s="5">
        <f>WholesaleData[[#This Row],[Liquor Volume (L)]]*VLOOKUP(WholesaleData[[#This Row],[Liquor Type]],Table1[#All],2,0)</f>
        <v>5965.9777084496009</v>
      </c>
    </row>
    <row r="682" spans="1:6" hidden="1" x14ac:dyDescent="0.25">
      <c r="A682" t="s">
        <v>48</v>
      </c>
      <c r="B682">
        <v>24850</v>
      </c>
      <c r="C682" t="s">
        <v>94</v>
      </c>
      <c r="D682" t="s">
        <v>106</v>
      </c>
      <c r="E682" s="5">
        <v>11489.927865509999</v>
      </c>
      <c r="F682" s="5">
        <f>WholesaleData[[#This Row],[Liquor Volume (L)]]*VLOOKUP(WholesaleData[[#This Row],[Liquor Type]],Table1[#All],2,0)</f>
        <v>2056.6970879262899</v>
      </c>
    </row>
    <row r="683" spans="1:6" hidden="1" x14ac:dyDescent="0.25">
      <c r="A683" t="s">
        <v>48</v>
      </c>
      <c r="B683">
        <v>24850</v>
      </c>
      <c r="C683" t="s">
        <v>95</v>
      </c>
      <c r="D683" t="s">
        <v>106</v>
      </c>
      <c r="E683" s="5">
        <v>0.3219149</v>
      </c>
      <c r="F683" s="5">
        <f>WholesaleData[[#This Row],[Liquor Volume (L)]]*VLOOKUP(WholesaleData[[#This Row],[Liquor Type]],Table1[#All],2,0)</f>
        <v>5.76227671E-2</v>
      </c>
    </row>
    <row r="684" spans="1:6" hidden="1" x14ac:dyDescent="0.25">
      <c r="A684" t="s">
        <v>48</v>
      </c>
      <c r="B684">
        <v>24850</v>
      </c>
      <c r="C684" t="s">
        <v>96</v>
      </c>
      <c r="D684" t="s">
        <v>106</v>
      </c>
      <c r="E684" s="5">
        <v>1.3938414000000001</v>
      </c>
      <c r="F684" s="5">
        <f>WholesaleData[[#This Row],[Liquor Volume (L)]]*VLOOKUP(WholesaleData[[#This Row],[Liquor Type]],Table1[#All],2,0)</f>
        <v>0.2494976106</v>
      </c>
    </row>
    <row r="685" spans="1:6" hidden="1" x14ac:dyDescent="0.25">
      <c r="A685" t="s">
        <v>48</v>
      </c>
      <c r="B685">
        <v>24850</v>
      </c>
      <c r="C685" t="s">
        <v>97</v>
      </c>
      <c r="D685" t="s">
        <v>106</v>
      </c>
      <c r="E685" s="5">
        <v>3358.8835519999998</v>
      </c>
      <c r="F685" s="5">
        <f>WholesaleData[[#This Row],[Liquor Volume (L)]]*VLOOKUP(WholesaleData[[#This Row],[Liquor Type]],Table1[#All],2,0)</f>
        <v>601.24015580799994</v>
      </c>
    </row>
    <row r="686" spans="1:6" hidden="1" x14ac:dyDescent="0.25">
      <c r="A686" t="s">
        <v>48</v>
      </c>
      <c r="B686">
        <v>24850</v>
      </c>
      <c r="C686" t="s">
        <v>98</v>
      </c>
      <c r="D686" t="s">
        <v>107</v>
      </c>
      <c r="E686" s="5">
        <v>566873.22478852095</v>
      </c>
      <c r="F686" s="5">
        <f>WholesaleData[[#This Row],[Liquor Volume (L)]]*VLOOKUP(WholesaleData[[#This Row],[Liquor Type]],Table1[#All],2,0)</f>
        <v>28400.348561904899</v>
      </c>
    </row>
    <row r="687" spans="1:6" hidden="1" x14ac:dyDescent="0.25">
      <c r="A687" t="s">
        <v>48</v>
      </c>
      <c r="B687">
        <v>24850</v>
      </c>
      <c r="C687" t="s">
        <v>99</v>
      </c>
      <c r="D687" t="s">
        <v>107</v>
      </c>
      <c r="E687" s="5">
        <v>75318.672470018006</v>
      </c>
      <c r="F687" s="5">
        <f>WholesaleData[[#This Row],[Liquor Volume (L)]]*VLOOKUP(WholesaleData[[#This Row],[Liquor Type]],Table1[#All],2,0)</f>
        <v>31407.886419997507</v>
      </c>
    </row>
    <row r="688" spans="1:6" hidden="1" x14ac:dyDescent="0.25">
      <c r="A688" t="s">
        <v>48</v>
      </c>
      <c r="B688">
        <v>24850</v>
      </c>
      <c r="C688" t="s">
        <v>100</v>
      </c>
      <c r="D688" t="s">
        <v>106</v>
      </c>
      <c r="E688" s="5">
        <v>275601.12498630601</v>
      </c>
      <c r="F688" s="5">
        <f>WholesaleData[[#This Row],[Liquor Volume (L)]]*VLOOKUP(WholesaleData[[#This Row],[Liquor Type]],Table1[#All],2,0)</f>
        <v>33898.938373315636</v>
      </c>
    </row>
    <row r="689" spans="1:6" hidden="1" x14ac:dyDescent="0.25">
      <c r="A689" t="s">
        <v>48</v>
      </c>
      <c r="B689">
        <v>24850</v>
      </c>
      <c r="C689" t="s">
        <v>101</v>
      </c>
      <c r="D689" t="s">
        <v>106</v>
      </c>
      <c r="E689" s="5">
        <v>5277.9493203000002</v>
      </c>
      <c r="F689" s="5">
        <f>WholesaleData[[#This Row],[Liquor Volume (L)]]*VLOOKUP(WholesaleData[[#This Row],[Liquor Type]],Table1[#All],2,0)</f>
        <v>649.18776639689997</v>
      </c>
    </row>
    <row r="690" spans="1:6" hidden="1" x14ac:dyDescent="0.25">
      <c r="A690" t="s">
        <v>48</v>
      </c>
      <c r="B690">
        <v>24850</v>
      </c>
      <c r="C690" t="s">
        <v>102</v>
      </c>
      <c r="D690" t="s">
        <v>106</v>
      </c>
      <c r="E690" s="5">
        <v>3408.0132893</v>
      </c>
      <c r="F690" s="5">
        <f>WholesaleData[[#This Row],[Liquor Volume (L)]]*VLOOKUP(WholesaleData[[#This Row],[Liquor Type]],Table1[#All],2,0)</f>
        <v>419.18563458389997</v>
      </c>
    </row>
    <row r="691" spans="1:6" hidden="1" x14ac:dyDescent="0.25">
      <c r="A691" t="s">
        <v>48</v>
      </c>
      <c r="B691">
        <v>24850</v>
      </c>
      <c r="C691" t="s">
        <v>103</v>
      </c>
      <c r="D691" t="s">
        <v>106</v>
      </c>
      <c r="E691" s="5">
        <v>159242.21549117999</v>
      </c>
      <c r="F691" s="5">
        <f>WholesaleData[[#This Row],[Liquor Volume (L)]]*VLOOKUP(WholesaleData[[#This Row],[Liquor Type]],Table1[#All],2,0)</f>
        <v>19586.792505415138</v>
      </c>
    </row>
    <row r="692" spans="1:6" hidden="1" x14ac:dyDescent="0.25">
      <c r="A692" t="s">
        <v>49</v>
      </c>
      <c r="B692">
        <v>24900</v>
      </c>
      <c r="C692" t="s">
        <v>87</v>
      </c>
      <c r="D692" t="s">
        <v>105</v>
      </c>
      <c r="E692" s="5">
        <v>1199813.206772726</v>
      </c>
      <c r="F692" s="5">
        <f>WholesaleData[[#This Row],[Liquor Volume (L)]]*VLOOKUP(WholesaleData[[#This Row],[Liquor Type]],Table1[#All],2,0)</f>
        <v>57111.108642381761</v>
      </c>
    </row>
    <row r="693" spans="1:6" hidden="1" x14ac:dyDescent="0.25">
      <c r="A693" t="s">
        <v>49</v>
      </c>
      <c r="B693">
        <v>24900</v>
      </c>
      <c r="C693" t="s">
        <v>88</v>
      </c>
      <c r="D693" t="s">
        <v>105</v>
      </c>
      <c r="E693" s="5">
        <v>217708.64214274997</v>
      </c>
      <c r="F693" s="5">
        <f>WholesaleData[[#This Row],[Liquor Volume (L)]]*VLOOKUP(WholesaleData[[#This Row],[Liquor Type]],Table1[#All],2,0)</f>
        <v>10362.9313659949</v>
      </c>
    </row>
    <row r="694" spans="1:6" hidden="1" x14ac:dyDescent="0.25">
      <c r="A694" t="s">
        <v>49</v>
      </c>
      <c r="B694">
        <v>24900</v>
      </c>
      <c r="C694" t="s">
        <v>89</v>
      </c>
      <c r="D694" t="s">
        <v>105</v>
      </c>
      <c r="E694" s="5">
        <v>84507.453227075996</v>
      </c>
      <c r="F694" s="5">
        <f>WholesaleData[[#This Row],[Liquor Volume (L)]]*VLOOKUP(WholesaleData[[#This Row],[Liquor Type]],Table1[#All],2,0)</f>
        <v>2273.2504918083441</v>
      </c>
    </row>
    <row r="695" spans="1:6" hidden="1" x14ac:dyDescent="0.25">
      <c r="A695" t="s">
        <v>49</v>
      </c>
      <c r="B695">
        <v>24900</v>
      </c>
      <c r="C695" t="s">
        <v>90</v>
      </c>
      <c r="D695" t="s">
        <v>105</v>
      </c>
      <c r="E695" s="5">
        <v>26970.338414899998</v>
      </c>
      <c r="F695" s="5">
        <f>WholesaleData[[#This Row],[Liquor Volume (L)]]*VLOOKUP(WholesaleData[[#This Row],[Liquor Type]],Table1[#All],2,0)</f>
        <v>725.50210336081</v>
      </c>
    </row>
    <row r="696" spans="1:6" hidden="1" x14ac:dyDescent="0.25">
      <c r="A696" t="s">
        <v>49</v>
      </c>
      <c r="B696">
        <v>24900</v>
      </c>
      <c r="C696" t="s">
        <v>91</v>
      </c>
      <c r="D696" t="s">
        <v>105</v>
      </c>
      <c r="E696" s="5">
        <v>458582.43875903002</v>
      </c>
      <c r="F696" s="5">
        <f>WholesaleData[[#This Row],[Liquor Volume (L)]]*VLOOKUP(WholesaleData[[#This Row],[Liquor Type]],Table1[#All],2,0)</f>
        <v>15958.668868814244</v>
      </c>
    </row>
    <row r="697" spans="1:6" hidden="1" x14ac:dyDescent="0.25">
      <c r="A697" t="s">
        <v>49</v>
      </c>
      <c r="B697">
        <v>24900</v>
      </c>
      <c r="C697" t="s">
        <v>92</v>
      </c>
      <c r="D697" t="s">
        <v>105</v>
      </c>
      <c r="E697" s="5">
        <v>39370.677977600004</v>
      </c>
      <c r="F697" s="5">
        <f>WholesaleData[[#This Row],[Liquor Volume (L)]]*VLOOKUP(WholesaleData[[#This Row],[Liquor Type]],Table1[#All],2,0)</f>
        <v>1370.0995936204799</v>
      </c>
    </row>
    <row r="698" spans="1:6" hidden="1" x14ac:dyDescent="0.25">
      <c r="A698" t="s">
        <v>49</v>
      </c>
      <c r="B698">
        <v>24900</v>
      </c>
      <c r="C698" t="s">
        <v>93</v>
      </c>
      <c r="D698" t="s">
        <v>93</v>
      </c>
      <c r="E698" s="5">
        <v>103048.89490668599</v>
      </c>
      <c r="F698" s="5">
        <f>WholesaleData[[#This Row],[Liquor Volume (L)]]*VLOOKUP(WholesaleData[[#This Row],[Liquor Type]],Table1[#All],2,0)</f>
        <v>5152.4447453343</v>
      </c>
    </row>
    <row r="699" spans="1:6" hidden="1" x14ac:dyDescent="0.25">
      <c r="A699" t="s">
        <v>49</v>
      </c>
      <c r="B699">
        <v>24900</v>
      </c>
      <c r="C699" t="s">
        <v>94</v>
      </c>
      <c r="D699" t="s">
        <v>106</v>
      </c>
      <c r="E699" s="5">
        <v>9082.2834238799987</v>
      </c>
      <c r="F699" s="5">
        <f>WholesaleData[[#This Row],[Liquor Volume (L)]]*VLOOKUP(WholesaleData[[#This Row],[Liquor Type]],Table1[#All],2,0)</f>
        <v>1625.7287328745197</v>
      </c>
    </row>
    <row r="700" spans="1:6" hidden="1" x14ac:dyDescent="0.25">
      <c r="A700" t="s">
        <v>49</v>
      </c>
      <c r="B700">
        <v>24900</v>
      </c>
      <c r="C700" t="s">
        <v>95</v>
      </c>
      <c r="D700" t="s">
        <v>106</v>
      </c>
      <c r="E700" s="5">
        <v>0.33144045000000005</v>
      </c>
      <c r="F700" s="5">
        <f>WholesaleData[[#This Row],[Liquor Volume (L)]]*VLOOKUP(WholesaleData[[#This Row],[Liquor Type]],Table1[#All],2,0)</f>
        <v>5.9327840550000004E-2</v>
      </c>
    </row>
    <row r="701" spans="1:6" hidden="1" x14ac:dyDescent="0.25">
      <c r="A701" t="s">
        <v>49</v>
      </c>
      <c r="B701">
        <v>24900</v>
      </c>
      <c r="C701" t="s">
        <v>96</v>
      </c>
      <c r="D701" t="s">
        <v>106</v>
      </c>
      <c r="E701" s="5">
        <v>484.99359960000004</v>
      </c>
      <c r="F701" s="5">
        <f>WholesaleData[[#This Row],[Liquor Volume (L)]]*VLOOKUP(WholesaleData[[#This Row],[Liquor Type]],Table1[#All],2,0)</f>
        <v>86.813854328399998</v>
      </c>
    </row>
    <row r="702" spans="1:6" hidden="1" x14ac:dyDescent="0.25">
      <c r="A702" t="s">
        <v>49</v>
      </c>
      <c r="B702">
        <v>24900</v>
      </c>
      <c r="C702" t="s">
        <v>97</v>
      </c>
      <c r="D702" t="s">
        <v>106</v>
      </c>
      <c r="E702" s="5">
        <v>5639.1583975000003</v>
      </c>
      <c r="F702" s="5">
        <f>WholesaleData[[#This Row],[Liquor Volume (L)]]*VLOOKUP(WholesaleData[[#This Row],[Liquor Type]],Table1[#All],2,0)</f>
        <v>1009.4093531525</v>
      </c>
    </row>
    <row r="703" spans="1:6" hidden="1" x14ac:dyDescent="0.25">
      <c r="A703" t="s">
        <v>49</v>
      </c>
      <c r="B703">
        <v>24900</v>
      </c>
      <c r="C703" t="s">
        <v>98</v>
      </c>
      <c r="D703" t="s">
        <v>107</v>
      </c>
      <c r="E703" s="5">
        <v>349973.70674843399</v>
      </c>
      <c r="F703" s="5">
        <f>WholesaleData[[#This Row],[Liquor Volume (L)]]*VLOOKUP(WholesaleData[[#This Row],[Liquor Type]],Table1[#All],2,0)</f>
        <v>17533.682708096541</v>
      </c>
    </row>
    <row r="704" spans="1:6" hidden="1" x14ac:dyDescent="0.25">
      <c r="A704" t="s">
        <v>49</v>
      </c>
      <c r="B704">
        <v>24900</v>
      </c>
      <c r="C704" t="s">
        <v>99</v>
      </c>
      <c r="D704" t="s">
        <v>107</v>
      </c>
      <c r="E704" s="5">
        <v>46123.112685414002</v>
      </c>
      <c r="F704" s="5">
        <f>WholesaleData[[#This Row],[Liquor Volume (L)]]*VLOOKUP(WholesaleData[[#This Row],[Liquor Type]],Table1[#All],2,0)</f>
        <v>19233.337989817639</v>
      </c>
    </row>
    <row r="705" spans="1:6" hidden="1" x14ac:dyDescent="0.25">
      <c r="A705" t="s">
        <v>49</v>
      </c>
      <c r="B705">
        <v>24900</v>
      </c>
      <c r="C705" t="s">
        <v>100</v>
      </c>
      <c r="D705" t="s">
        <v>106</v>
      </c>
      <c r="E705" s="5">
        <v>258454.12022459001</v>
      </c>
      <c r="F705" s="5">
        <f>WholesaleData[[#This Row],[Liquor Volume (L)]]*VLOOKUP(WholesaleData[[#This Row],[Liquor Type]],Table1[#All],2,0)</f>
        <v>31789.856787624569</v>
      </c>
    </row>
    <row r="706" spans="1:6" hidden="1" x14ac:dyDescent="0.25">
      <c r="A706" t="s">
        <v>49</v>
      </c>
      <c r="B706">
        <v>24900</v>
      </c>
      <c r="C706" t="s">
        <v>101</v>
      </c>
      <c r="D706" t="s">
        <v>106</v>
      </c>
      <c r="E706" s="5">
        <v>113.0240853</v>
      </c>
      <c r="F706" s="5">
        <f>WholesaleData[[#This Row],[Liquor Volume (L)]]*VLOOKUP(WholesaleData[[#This Row],[Liquor Type]],Table1[#All],2,0)</f>
        <v>13.901962491899999</v>
      </c>
    </row>
    <row r="707" spans="1:6" hidden="1" x14ac:dyDescent="0.25">
      <c r="A707" t="s">
        <v>49</v>
      </c>
      <c r="B707">
        <v>24900</v>
      </c>
      <c r="C707" t="s">
        <v>102</v>
      </c>
      <c r="D707" t="s">
        <v>106</v>
      </c>
      <c r="E707" s="5">
        <v>3425.1003338</v>
      </c>
      <c r="F707" s="5">
        <f>WholesaleData[[#This Row],[Liquor Volume (L)]]*VLOOKUP(WholesaleData[[#This Row],[Liquor Type]],Table1[#All],2,0)</f>
        <v>421.2873410574</v>
      </c>
    </row>
    <row r="708" spans="1:6" hidden="1" x14ac:dyDescent="0.25">
      <c r="A708" t="s">
        <v>49</v>
      </c>
      <c r="B708">
        <v>24900</v>
      </c>
      <c r="C708" t="s">
        <v>103</v>
      </c>
      <c r="D708" t="s">
        <v>106</v>
      </c>
      <c r="E708" s="5">
        <v>139271.86120779999</v>
      </c>
      <c r="F708" s="5">
        <f>WholesaleData[[#This Row],[Liquor Volume (L)]]*VLOOKUP(WholesaleData[[#This Row],[Liquor Type]],Table1[#All],2,0)</f>
        <v>17130.438928559397</v>
      </c>
    </row>
    <row r="709" spans="1:6" hidden="1" x14ac:dyDescent="0.25">
      <c r="A709" t="s">
        <v>50</v>
      </c>
      <c r="B709">
        <v>24970</v>
      </c>
      <c r="C709" t="s">
        <v>87</v>
      </c>
      <c r="D709" t="s">
        <v>105</v>
      </c>
      <c r="E709" s="5">
        <v>6155648.7647483423</v>
      </c>
      <c r="F709" s="5">
        <f>WholesaleData[[#This Row],[Liquor Volume (L)]]*VLOOKUP(WholesaleData[[#This Row],[Liquor Type]],Table1[#All],2,0)</f>
        <v>293008.88120202109</v>
      </c>
    </row>
    <row r="710" spans="1:6" hidden="1" x14ac:dyDescent="0.25">
      <c r="A710" t="s">
        <v>50</v>
      </c>
      <c r="B710">
        <v>24970</v>
      </c>
      <c r="C710" t="s">
        <v>88</v>
      </c>
      <c r="D710" t="s">
        <v>105</v>
      </c>
      <c r="E710" s="5">
        <v>679568.55767267803</v>
      </c>
      <c r="F710" s="5">
        <f>WholesaleData[[#This Row],[Liquor Volume (L)]]*VLOOKUP(WholesaleData[[#This Row],[Liquor Type]],Table1[#All],2,0)</f>
        <v>32347.463345219476</v>
      </c>
    </row>
    <row r="711" spans="1:6" hidden="1" x14ac:dyDescent="0.25">
      <c r="A711" t="s">
        <v>50</v>
      </c>
      <c r="B711">
        <v>24970</v>
      </c>
      <c r="C711" t="s">
        <v>89</v>
      </c>
      <c r="D711" t="s">
        <v>105</v>
      </c>
      <c r="E711" s="5">
        <v>239571.062764453</v>
      </c>
      <c r="F711" s="5">
        <f>WholesaleData[[#This Row],[Liquor Volume (L)]]*VLOOKUP(WholesaleData[[#This Row],[Liquor Type]],Table1[#All],2,0)</f>
        <v>6444.4615883637862</v>
      </c>
    </row>
    <row r="712" spans="1:6" hidden="1" x14ac:dyDescent="0.25">
      <c r="A712" t="s">
        <v>50</v>
      </c>
      <c r="B712">
        <v>24970</v>
      </c>
      <c r="C712" t="s">
        <v>90</v>
      </c>
      <c r="D712" t="s">
        <v>105</v>
      </c>
      <c r="E712" s="5">
        <v>60520.487832249994</v>
      </c>
      <c r="F712" s="5">
        <f>WholesaleData[[#This Row],[Liquor Volume (L)]]*VLOOKUP(WholesaleData[[#This Row],[Liquor Type]],Table1[#All],2,0)</f>
        <v>1628.0011226875249</v>
      </c>
    </row>
    <row r="713" spans="1:6" hidden="1" x14ac:dyDescent="0.25">
      <c r="A713" t="s">
        <v>50</v>
      </c>
      <c r="B713">
        <v>24970</v>
      </c>
      <c r="C713" t="s">
        <v>91</v>
      </c>
      <c r="D713" t="s">
        <v>105</v>
      </c>
      <c r="E713" s="5">
        <v>274456.55332146498</v>
      </c>
      <c r="F713" s="5">
        <f>WholesaleData[[#This Row],[Liquor Volume (L)]]*VLOOKUP(WholesaleData[[#This Row],[Liquor Type]],Table1[#All],2,0)</f>
        <v>9551.0880555869808</v>
      </c>
    </row>
    <row r="714" spans="1:6" hidden="1" x14ac:dyDescent="0.25">
      <c r="A714" t="s">
        <v>50</v>
      </c>
      <c r="B714">
        <v>24970</v>
      </c>
      <c r="C714" t="s">
        <v>92</v>
      </c>
      <c r="D714" t="s">
        <v>105</v>
      </c>
      <c r="E714" s="5">
        <v>20224.776202450001</v>
      </c>
      <c r="F714" s="5">
        <f>WholesaleData[[#This Row],[Liquor Volume (L)]]*VLOOKUP(WholesaleData[[#This Row],[Liquor Type]],Table1[#All],2,0)</f>
        <v>703.82221184525997</v>
      </c>
    </row>
    <row r="715" spans="1:6" hidden="1" x14ac:dyDescent="0.25">
      <c r="A715" t="s">
        <v>50</v>
      </c>
      <c r="B715">
        <v>24970</v>
      </c>
      <c r="C715" t="s">
        <v>93</v>
      </c>
      <c r="D715" t="s">
        <v>93</v>
      </c>
      <c r="E715" s="5">
        <v>312686.38714721001</v>
      </c>
      <c r="F715" s="5">
        <f>WholesaleData[[#This Row],[Liquor Volume (L)]]*VLOOKUP(WholesaleData[[#This Row],[Liquor Type]],Table1[#All],2,0)</f>
        <v>15634.319357360502</v>
      </c>
    </row>
    <row r="716" spans="1:6" hidden="1" x14ac:dyDescent="0.25">
      <c r="A716" t="s">
        <v>50</v>
      </c>
      <c r="B716">
        <v>24970</v>
      </c>
      <c r="C716" t="s">
        <v>94</v>
      </c>
      <c r="D716" t="s">
        <v>106</v>
      </c>
      <c r="E716" s="5">
        <v>39669.002239275003</v>
      </c>
      <c r="F716" s="5">
        <f>WholesaleData[[#This Row],[Liquor Volume (L)]]*VLOOKUP(WholesaleData[[#This Row],[Liquor Type]],Table1[#All],2,0)</f>
        <v>7100.7514008302251</v>
      </c>
    </row>
    <row r="717" spans="1:6" hidden="1" x14ac:dyDescent="0.25">
      <c r="A717" t="s">
        <v>50</v>
      </c>
      <c r="B717">
        <v>24970</v>
      </c>
      <c r="C717" t="s">
        <v>97</v>
      </c>
      <c r="D717" t="s">
        <v>106</v>
      </c>
      <c r="E717" s="5">
        <v>24780.110054799999</v>
      </c>
      <c r="F717" s="5">
        <f>WholesaleData[[#This Row],[Liquor Volume (L)]]*VLOOKUP(WholesaleData[[#This Row],[Liquor Type]],Table1[#All],2,0)</f>
        <v>4435.6396998091996</v>
      </c>
    </row>
    <row r="718" spans="1:6" hidden="1" x14ac:dyDescent="0.25">
      <c r="A718" t="s">
        <v>50</v>
      </c>
      <c r="B718">
        <v>24970</v>
      </c>
      <c r="C718" t="s">
        <v>98</v>
      </c>
      <c r="D718" t="s">
        <v>107</v>
      </c>
      <c r="E718" s="5">
        <v>859380.81244636304</v>
      </c>
      <c r="F718" s="5">
        <f>WholesaleData[[#This Row],[Liquor Volume (L)]]*VLOOKUP(WholesaleData[[#This Row],[Liquor Type]],Table1[#All],2,0)</f>
        <v>43054.978703562789</v>
      </c>
    </row>
    <row r="719" spans="1:6" hidden="1" x14ac:dyDescent="0.25">
      <c r="A719" t="s">
        <v>50</v>
      </c>
      <c r="B719">
        <v>24970</v>
      </c>
      <c r="C719" t="s">
        <v>99</v>
      </c>
      <c r="D719" t="s">
        <v>107</v>
      </c>
      <c r="E719" s="5">
        <v>442927.76268045302</v>
      </c>
      <c r="F719" s="5">
        <f>WholesaleData[[#This Row],[Liquor Volume (L)]]*VLOOKUP(WholesaleData[[#This Row],[Liquor Type]],Table1[#All],2,0)</f>
        <v>184700.8770377489</v>
      </c>
    </row>
    <row r="720" spans="1:6" hidden="1" x14ac:dyDescent="0.25">
      <c r="A720" t="s">
        <v>50</v>
      </c>
      <c r="B720">
        <v>24970</v>
      </c>
      <c r="C720" t="s">
        <v>100</v>
      </c>
      <c r="D720" t="s">
        <v>106</v>
      </c>
      <c r="E720" s="5">
        <v>3017929.6991202594</v>
      </c>
      <c r="F720" s="5">
        <f>WholesaleData[[#This Row],[Liquor Volume (L)]]*VLOOKUP(WholesaleData[[#This Row],[Liquor Type]],Table1[#All],2,0)</f>
        <v>371205.35299179191</v>
      </c>
    </row>
    <row r="721" spans="1:6" hidden="1" x14ac:dyDescent="0.25">
      <c r="A721" t="s">
        <v>50</v>
      </c>
      <c r="B721">
        <v>24970</v>
      </c>
      <c r="C721" t="s">
        <v>101</v>
      </c>
      <c r="D721" t="s">
        <v>106</v>
      </c>
      <c r="E721" s="5">
        <v>20185.8</v>
      </c>
      <c r="F721" s="5">
        <f>WholesaleData[[#This Row],[Liquor Volume (L)]]*VLOOKUP(WholesaleData[[#This Row],[Liquor Type]],Table1[#All],2,0)</f>
        <v>2482.8534</v>
      </c>
    </row>
    <row r="722" spans="1:6" hidden="1" x14ac:dyDescent="0.25">
      <c r="A722" t="s">
        <v>50</v>
      </c>
      <c r="B722">
        <v>24970</v>
      </c>
      <c r="C722" t="s">
        <v>103</v>
      </c>
      <c r="D722" t="s">
        <v>106</v>
      </c>
      <c r="E722" s="5">
        <v>697290.30939279997</v>
      </c>
      <c r="F722" s="5">
        <f>WholesaleData[[#This Row],[Liquor Volume (L)]]*VLOOKUP(WholesaleData[[#This Row],[Liquor Type]],Table1[#All],2,0)</f>
        <v>85766.70805531439</v>
      </c>
    </row>
    <row r="723" spans="1:6" hidden="1" x14ac:dyDescent="0.25">
      <c r="A723" t="s">
        <v>51</v>
      </c>
      <c r="B723">
        <v>25060</v>
      </c>
      <c r="C723" t="s">
        <v>87</v>
      </c>
      <c r="D723" t="s">
        <v>105</v>
      </c>
      <c r="E723" s="5">
        <v>6805352.9365739692</v>
      </c>
      <c r="F723" s="5">
        <f>WholesaleData[[#This Row],[Liquor Volume (L)]]*VLOOKUP(WholesaleData[[#This Row],[Liquor Type]],Table1[#All],2,0)</f>
        <v>323934.79978092096</v>
      </c>
    </row>
    <row r="724" spans="1:6" hidden="1" x14ac:dyDescent="0.25">
      <c r="A724" t="s">
        <v>51</v>
      </c>
      <c r="B724">
        <v>25060</v>
      </c>
      <c r="C724" t="s">
        <v>88</v>
      </c>
      <c r="D724" t="s">
        <v>105</v>
      </c>
      <c r="E724" s="5">
        <v>799168.22205710399</v>
      </c>
      <c r="F724" s="5">
        <f>WholesaleData[[#This Row],[Liquor Volume (L)]]*VLOOKUP(WholesaleData[[#This Row],[Liquor Type]],Table1[#All],2,0)</f>
        <v>38040.407369918154</v>
      </c>
    </row>
    <row r="725" spans="1:6" hidden="1" x14ac:dyDescent="0.25">
      <c r="A725" t="s">
        <v>51</v>
      </c>
      <c r="B725">
        <v>25060</v>
      </c>
      <c r="C725" t="s">
        <v>89</v>
      </c>
      <c r="D725" t="s">
        <v>105</v>
      </c>
      <c r="E725" s="5">
        <v>261205.64359585804</v>
      </c>
      <c r="F725" s="5">
        <f>WholesaleData[[#This Row],[Liquor Volume (L)]]*VLOOKUP(WholesaleData[[#This Row],[Liquor Type]],Table1[#All],2,0)</f>
        <v>7026.4318127285815</v>
      </c>
    </row>
    <row r="726" spans="1:6" hidden="1" x14ac:dyDescent="0.25">
      <c r="A726" t="s">
        <v>51</v>
      </c>
      <c r="B726">
        <v>25060</v>
      </c>
      <c r="C726" t="s">
        <v>90</v>
      </c>
      <c r="D726" t="s">
        <v>105</v>
      </c>
      <c r="E726" s="5">
        <v>57982.548845800004</v>
      </c>
      <c r="F726" s="5">
        <f>WholesaleData[[#This Row],[Liquor Volume (L)]]*VLOOKUP(WholesaleData[[#This Row],[Liquor Type]],Table1[#All],2,0)</f>
        <v>1559.73056395202</v>
      </c>
    </row>
    <row r="727" spans="1:6" hidden="1" x14ac:dyDescent="0.25">
      <c r="A727" t="s">
        <v>51</v>
      </c>
      <c r="B727">
        <v>25060</v>
      </c>
      <c r="C727" t="s">
        <v>91</v>
      </c>
      <c r="D727" t="s">
        <v>105</v>
      </c>
      <c r="E727" s="5">
        <v>310527.74659982696</v>
      </c>
      <c r="F727" s="5">
        <f>WholesaleData[[#This Row],[Liquor Volume (L)]]*VLOOKUP(WholesaleData[[#This Row],[Liquor Type]],Table1[#All],2,0)</f>
        <v>10806.365581673977</v>
      </c>
    </row>
    <row r="728" spans="1:6" hidden="1" x14ac:dyDescent="0.25">
      <c r="A728" t="s">
        <v>51</v>
      </c>
      <c r="B728">
        <v>25060</v>
      </c>
      <c r="C728" t="s">
        <v>92</v>
      </c>
      <c r="D728" t="s">
        <v>105</v>
      </c>
      <c r="E728" s="5">
        <v>11410.772719500001</v>
      </c>
      <c r="F728" s="5">
        <f>WholesaleData[[#This Row],[Liquor Volume (L)]]*VLOOKUP(WholesaleData[[#This Row],[Liquor Type]],Table1[#All],2,0)</f>
        <v>397.09489063860002</v>
      </c>
    </row>
    <row r="729" spans="1:6" hidden="1" x14ac:dyDescent="0.25">
      <c r="A729" t="s">
        <v>51</v>
      </c>
      <c r="B729">
        <v>25060</v>
      </c>
      <c r="C729" t="s">
        <v>93</v>
      </c>
      <c r="D729" t="s">
        <v>93</v>
      </c>
      <c r="E729" s="5">
        <v>330003.60615192994</v>
      </c>
      <c r="F729" s="5">
        <f>WholesaleData[[#This Row],[Liquor Volume (L)]]*VLOOKUP(WholesaleData[[#This Row],[Liquor Type]],Table1[#All],2,0)</f>
        <v>16500.180307596496</v>
      </c>
    </row>
    <row r="730" spans="1:6" hidden="1" x14ac:dyDescent="0.25">
      <c r="A730" t="s">
        <v>51</v>
      </c>
      <c r="B730">
        <v>25060</v>
      </c>
      <c r="C730" t="s">
        <v>94</v>
      </c>
      <c r="D730" t="s">
        <v>106</v>
      </c>
      <c r="E730" s="5">
        <v>30003.582228104995</v>
      </c>
      <c r="F730" s="5">
        <f>WholesaleData[[#This Row],[Liquor Volume (L)]]*VLOOKUP(WholesaleData[[#This Row],[Liquor Type]],Table1[#All],2,0)</f>
        <v>5370.6412188307941</v>
      </c>
    </row>
    <row r="731" spans="1:6" hidden="1" x14ac:dyDescent="0.25">
      <c r="A731" t="s">
        <v>51</v>
      </c>
      <c r="B731">
        <v>25060</v>
      </c>
      <c r="C731" t="s">
        <v>95</v>
      </c>
      <c r="D731" t="s">
        <v>106</v>
      </c>
      <c r="E731" s="5">
        <v>25.996599999999997</v>
      </c>
      <c r="F731" s="5">
        <f>WholesaleData[[#This Row],[Liquor Volume (L)]]*VLOOKUP(WholesaleData[[#This Row],[Liquor Type]],Table1[#All],2,0)</f>
        <v>4.6533913999999994</v>
      </c>
    </row>
    <row r="732" spans="1:6" hidden="1" x14ac:dyDescent="0.25">
      <c r="A732" t="s">
        <v>51</v>
      </c>
      <c r="B732">
        <v>25060</v>
      </c>
      <c r="C732" t="s">
        <v>97</v>
      </c>
      <c r="D732" t="s">
        <v>106</v>
      </c>
      <c r="E732" s="5">
        <v>18163.597924400001</v>
      </c>
      <c r="F732" s="5">
        <f>WholesaleData[[#This Row],[Liquor Volume (L)]]*VLOOKUP(WholesaleData[[#This Row],[Liquor Type]],Table1[#All],2,0)</f>
        <v>3251.2840284675999</v>
      </c>
    </row>
    <row r="733" spans="1:6" hidden="1" x14ac:dyDescent="0.25">
      <c r="A733" t="s">
        <v>51</v>
      </c>
      <c r="B733">
        <v>25060</v>
      </c>
      <c r="C733" t="s">
        <v>98</v>
      </c>
      <c r="D733" t="s">
        <v>107</v>
      </c>
      <c r="E733" s="5">
        <v>752973.53907816194</v>
      </c>
      <c r="F733" s="5">
        <f>WholesaleData[[#This Row],[Liquor Volume (L)]]*VLOOKUP(WholesaleData[[#This Row],[Liquor Type]],Table1[#All],2,0)</f>
        <v>37723.974307815915</v>
      </c>
    </row>
    <row r="734" spans="1:6" hidden="1" x14ac:dyDescent="0.25">
      <c r="A734" t="s">
        <v>51</v>
      </c>
      <c r="B734">
        <v>25060</v>
      </c>
      <c r="C734" t="s">
        <v>99</v>
      </c>
      <c r="D734" t="s">
        <v>107</v>
      </c>
      <c r="E734" s="5">
        <v>357789.92078701209</v>
      </c>
      <c r="F734" s="5">
        <f>WholesaleData[[#This Row],[Liquor Volume (L)]]*VLOOKUP(WholesaleData[[#This Row],[Liquor Type]],Table1[#All],2,0)</f>
        <v>149198.39696818404</v>
      </c>
    </row>
    <row r="735" spans="1:6" hidden="1" x14ac:dyDescent="0.25">
      <c r="A735" t="s">
        <v>51</v>
      </c>
      <c r="B735">
        <v>25060</v>
      </c>
      <c r="C735" t="s">
        <v>100</v>
      </c>
      <c r="D735" t="s">
        <v>106</v>
      </c>
      <c r="E735" s="5">
        <v>2310154.2559658037</v>
      </c>
      <c r="F735" s="5">
        <f>WholesaleData[[#This Row],[Liquor Volume (L)]]*VLOOKUP(WholesaleData[[#This Row],[Liquor Type]],Table1[#All],2,0)</f>
        <v>284148.97348379384</v>
      </c>
    </row>
    <row r="736" spans="1:6" hidden="1" x14ac:dyDescent="0.25">
      <c r="A736" t="s">
        <v>51</v>
      </c>
      <c r="B736">
        <v>25060</v>
      </c>
      <c r="C736" t="s">
        <v>101</v>
      </c>
      <c r="D736" t="s">
        <v>106</v>
      </c>
      <c r="E736" s="5">
        <v>204.30148725000001</v>
      </c>
      <c r="F736" s="5">
        <f>WholesaleData[[#This Row],[Liquor Volume (L)]]*VLOOKUP(WholesaleData[[#This Row],[Liquor Type]],Table1[#All],2,0)</f>
        <v>25.129082931750002</v>
      </c>
    </row>
    <row r="737" spans="1:6" hidden="1" x14ac:dyDescent="0.25">
      <c r="A737" t="s">
        <v>51</v>
      </c>
      <c r="B737">
        <v>25060</v>
      </c>
      <c r="C737" t="s">
        <v>103</v>
      </c>
      <c r="D737" t="s">
        <v>106</v>
      </c>
      <c r="E737" s="5">
        <v>457239.67460711999</v>
      </c>
      <c r="F737" s="5">
        <f>WholesaleData[[#This Row],[Liquor Volume (L)]]*VLOOKUP(WholesaleData[[#This Row],[Liquor Type]],Table1[#All],2,0)</f>
        <v>56240.479976675757</v>
      </c>
    </row>
    <row r="738" spans="1:6" hidden="1" x14ac:dyDescent="0.25">
      <c r="A738" t="s">
        <v>52</v>
      </c>
      <c r="B738">
        <v>25150</v>
      </c>
      <c r="C738" t="s">
        <v>87</v>
      </c>
      <c r="D738" t="s">
        <v>105</v>
      </c>
      <c r="E738" s="5">
        <v>1192016.509074027</v>
      </c>
      <c r="F738" s="5">
        <f>WholesaleData[[#This Row],[Liquor Volume (L)]]*VLOOKUP(WholesaleData[[#This Row],[Liquor Type]],Table1[#All],2,0)</f>
        <v>56739.985831923688</v>
      </c>
    </row>
    <row r="739" spans="1:6" hidden="1" x14ac:dyDescent="0.25">
      <c r="A739" t="s">
        <v>52</v>
      </c>
      <c r="B739">
        <v>25150</v>
      </c>
      <c r="C739" t="s">
        <v>88</v>
      </c>
      <c r="D739" t="s">
        <v>105</v>
      </c>
      <c r="E739" s="5">
        <v>214992.09115480003</v>
      </c>
      <c r="F739" s="5">
        <f>WholesaleData[[#This Row],[Liquor Volume (L)]]*VLOOKUP(WholesaleData[[#This Row],[Liquor Type]],Table1[#All],2,0)</f>
        <v>10233.623538968483</v>
      </c>
    </row>
    <row r="740" spans="1:6" hidden="1" x14ac:dyDescent="0.25">
      <c r="A740" t="s">
        <v>52</v>
      </c>
      <c r="B740">
        <v>25150</v>
      </c>
      <c r="C740" t="s">
        <v>89</v>
      </c>
      <c r="D740" t="s">
        <v>105</v>
      </c>
      <c r="E740" s="5">
        <v>61790.746461843992</v>
      </c>
      <c r="F740" s="5">
        <f>WholesaleData[[#This Row],[Liquor Volume (L)]]*VLOOKUP(WholesaleData[[#This Row],[Liquor Type]],Table1[#All],2,0)</f>
        <v>1662.1710798236033</v>
      </c>
    </row>
    <row r="741" spans="1:6" hidden="1" x14ac:dyDescent="0.25">
      <c r="A741" t="s">
        <v>52</v>
      </c>
      <c r="B741">
        <v>25150</v>
      </c>
      <c r="C741" t="s">
        <v>90</v>
      </c>
      <c r="D741" t="s">
        <v>105</v>
      </c>
      <c r="E741" s="5">
        <v>14615.253626000002</v>
      </c>
      <c r="F741" s="5">
        <f>WholesaleData[[#This Row],[Liquor Volume (L)]]*VLOOKUP(WholesaleData[[#This Row],[Liquor Type]],Table1[#All],2,0)</f>
        <v>393.15032253940007</v>
      </c>
    </row>
    <row r="742" spans="1:6" hidden="1" x14ac:dyDescent="0.25">
      <c r="A742" t="s">
        <v>52</v>
      </c>
      <c r="B742">
        <v>25150</v>
      </c>
      <c r="C742" t="s">
        <v>91</v>
      </c>
      <c r="D742" t="s">
        <v>105</v>
      </c>
      <c r="E742" s="5">
        <v>204738.60638692201</v>
      </c>
      <c r="F742" s="5">
        <f>WholesaleData[[#This Row],[Liquor Volume (L)]]*VLOOKUP(WholesaleData[[#This Row],[Liquor Type]],Table1[#All],2,0)</f>
        <v>7124.903502264885</v>
      </c>
    </row>
    <row r="743" spans="1:6" hidden="1" x14ac:dyDescent="0.25">
      <c r="A743" t="s">
        <v>52</v>
      </c>
      <c r="B743">
        <v>25150</v>
      </c>
      <c r="C743" t="s">
        <v>92</v>
      </c>
      <c r="D743" t="s">
        <v>105</v>
      </c>
      <c r="E743" s="5">
        <v>5429.1295009000005</v>
      </c>
      <c r="F743" s="5">
        <f>WholesaleData[[#This Row],[Liquor Volume (L)]]*VLOOKUP(WholesaleData[[#This Row],[Liquor Type]],Table1[#All],2,0)</f>
        <v>188.93370663132001</v>
      </c>
    </row>
    <row r="744" spans="1:6" hidden="1" x14ac:dyDescent="0.25">
      <c r="A744" t="s">
        <v>52</v>
      </c>
      <c r="B744">
        <v>25150</v>
      </c>
      <c r="C744" t="s">
        <v>93</v>
      </c>
      <c r="D744" t="s">
        <v>93</v>
      </c>
      <c r="E744" s="5">
        <v>73434.747136241989</v>
      </c>
      <c r="F744" s="5">
        <f>WholesaleData[[#This Row],[Liquor Volume (L)]]*VLOOKUP(WholesaleData[[#This Row],[Liquor Type]],Table1[#All],2,0)</f>
        <v>3671.7373568120997</v>
      </c>
    </row>
    <row r="745" spans="1:6" hidden="1" x14ac:dyDescent="0.25">
      <c r="A745" t="s">
        <v>52</v>
      </c>
      <c r="B745">
        <v>25150</v>
      </c>
      <c r="C745" t="s">
        <v>94</v>
      </c>
      <c r="D745" t="s">
        <v>106</v>
      </c>
      <c r="E745" s="5">
        <v>7539.1322017700004</v>
      </c>
      <c r="F745" s="5">
        <f>WholesaleData[[#This Row],[Liquor Volume (L)]]*VLOOKUP(WholesaleData[[#This Row],[Liquor Type]],Table1[#All],2,0)</f>
        <v>1349.5046641168301</v>
      </c>
    </row>
    <row r="746" spans="1:6" hidden="1" x14ac:dyDescent="0.25">
      <c r="A746" t="s">
        <v>52</v>
      </c>
      <c r="B746">
        <v>25150</v>
      </c>
      <c r="C746" t="s">
        <v>97</v>
      </c>
      <c r="D746" t="s">
        <v>106</v>
      </c>
      <c r="E746" s="5">
        <v>331.8257744</v>
      </c>
      <c r="F746" s="5">
        <f>WholesaleData[[#This Row],[Liquor Volume (L)]]*VLOOKUP(WholesaleData[[#This Row],[Liquor Type]],Table1[#All],2,0)</f>
        <v>59.396813617599996</v>
      </c>
    </row>
    <row r="747" spans="1:6" hidden="1" x14ac:dyDescent="0.25">
      <c r="A747" t="s">
        <v>52</v>
      </c>
      <c r="B747">
        <v>25150</v>
      </c>
      <c r="C747" t="s">
        <v>98</v>
      </c>
      <c r="D747" t="s">
        <v>107</v>
      </c>
      <c r="E747" s="5">
        <v>392395.59629655699</v>
      </c>
      <c r="F747" s="5">
        <f>WholesaleData[[#This Row],[Liquor Volume (L)]]*VLOOKUP(WholesaleData[[#This Row],[Liquor Type]],Table1[#All],2,0)</f>
        <v>19659.019374457504</v>
      </c>
    </row>
    <row r="748" spans="1:6" hidden="1" x14ac:dyDescent="0.25">
      <c r="A748" t="s">
        <v>52</v>
      </c>
      <c r="B748">
        <v>25150</v>
      </c>
      <c r="C748" t="s">
        <v>99</v>
      </c>
      <c r="D748" t="s">
        <v>107</v>
      </c>
      <c r="E748" s="5">
        <v>47765.402454521995</v>
      </c>
      <c r="F748" s="5">
        <f>WholesaleData[[#This Row],[Liquor Volume (L)]]*VLOOKUP(WholesaleData[[#This Row],[Liquor Type]],Table1[#All],2,0)</f>
        <v>19918.172823535671</v>
      </c>
    </row>
    <row r="749" spans="1:6" hidden="1" x14ac:dyDescent="0.25">
      <c r="A749" t="s">
        <v>52</v>
      </c>
      <c r="B749">
        <v>25150</v>
      </c>
      <c r="C749" t="s">
        <v>100</v>
      </c>
      <c r="D749" t="s">
        <v>106</v>
      </c>
      <c r="E749" s="5">
        <v>196722.15249925497</v>
      </c>
      <c r="F749" s="5">
        <f>WholesaleData[[#This Row],[Liquor Volume (L)]]*VLOOKUP(WholesaleData[[#This Row],[Liquor Type]],Table1[#All],2,0)</f>
        <v>24196.824757408362</v>
      </c>
    </row>
    <row r="750" spans="1:6" hidden="1" x14ac:dyDescent="0.25">
      <c r="A750" t="s">
        <v>52</v>
      </c>
      <c r="B750">
        <v>25150</v>
      </c>
      <c r="C750" t="s">
        <v>103</v>
      </c>
      <c r="D750" t="s">
        <v>106</v>
      </c>
      <c r="E750" s="5">
        <v>102030.79274566</v>
      </c>
      <c r="F750" s="5">
        <f>WholesaleData[[#This Row],[Liquor Volume (L)]]*VLOOKUP(WholesaleData[[#This Row],[Liquor Type]],Table1[#All],2,0)</f>
        <v>12549.787507716181</v>
      </c>
    </row>
    <row r="751" spans="1:6" hidden="1" x14ac:dyDescent="0.25">
      <c r="A751" t="s">
        <v>53</v>
      </c>
      <c r="B751">
        <v>25250</v>
      </c>
      <c r="C751" t="s">
        <v>87</v>
      </c>
      <c r="D751" t="s">
        <v>105</v>
      </c>
      <c r="E751" s="5">
        <v>5088656.784373262</v>
      </c>
      <c r="F751" s="5">
        <f>WholesaleData[[#This Row],[Liquor Volume (L)]]*VLOOKUP(WholesaleData[[#This Row],[Liquor Type]],Table1[#All],2,0)</f>
        <v>242220.06293616729</v>
      </c>
    </row>
    <row r="752" spans="1:6" hidden="1" x14ac:dyDescent="0.25">
      <c r="A752" t="s">
        <v>53</v>
      </c>
      <c r="B752">
        <v>25250</v>
      </c>
      <c r="C752" t="s">
        <v>88</v>
      </c>
      <c r="D752" t="s">
        <v>105</v>
      </c>
      <c r="E752" s="5">
        <v>1144800.8400404132</v>
      </c>
      <c r="F752" s="5">
        <f>WholesaleData[[#This Row],[Liquor Volume (L)]]*VLOOKUP(WholesaleData[[#This Row],[Liquor Type]],Table1[#All],2,0)</f>
        <v>54492.519985923675</v>
      </c>
    </row>
    <row r="753" spans="1:6" hidden="1" x14ac:dyDescent="0.25">
      <c r="A753" t="s">
        <v>53</v>
      </c>
      <c r="B753">
        <v>25250</v>
      </c>
      <c r="C753" t="s">
        <v>89</v>
      </c>
      <c r="D753" t="s">
        <v>105</v>
      </c>
      <c r="E753" s="5">
        <v>177390.68031516499</v>
      </c>
      <c r="F753" s="5">
        <f>WholesaleData[[#This Row],[Liquor Volume (L)]]*VLOOKUP(WholesaleData[[#This Row],[Liquor Type]],Table1[#All],2,0)</f>
        <v>4771.8093004779385</v>
      </c>
    </row>
    <row r="754" spans="1:6" hidden="1" x14ac:dyDescent="0.25">
      <c r="A754" t="s">
        <v>53</v>
      </c>
      <c r="B754">
        <v>25250</v>
      </c>
      <c r="C754" t="s">
        <v>90</v>
      </c>
      <c r="D754" t="s">
        <v>105</v>
      </c>
      <c r="E754" s="5">
        <v>34315.442878549999</v>
      </c>
      <c r="F754" s="5">
        <f>WholesaleData[[#This Row],[Liquor Volume (L)]]*VLOOKUP(WholesaleData[[#This Row],[Liquor Type]],Table1[#All],2,0)</f>
        <v>923.08541343299498</v>
      </c>
    </row>
    <row r="755" spans="1:6" hidden="1" x14ac:dyDescent="0.25">
      <c r="A755" t="s">
        <v>53</v>
      </c>
      <c r="B755">
        <v>25250</v>
      </c>
      <c r="C755" t="s">
        <v>91</v>
      </c>
      <c r="D755" t="s">
        <v>105</v>
      </c>
      <c r="E755" s="5">
        <v>207488.98448486</v>
      </c>
      <c r="F755" s="5">
        <f>WholesaleData[[#This Row],[Liquor Volume (L)]]*VLOOKUP(WholesaleData[[#This Row],[Liquor Type]],Table1[#All],2,0)</f>
        <v>7220.6166600731276</v>
      </c>
    </row>
    <row r="756" spans="1:6" hidden="1" x14ac:dyDescent="0.25">
      <c r="A756" t="s">
        <v>53</v>
      </c>
      <c r="B756">
        <v>25250</v>
      </c>
      <c r="C756" t="s">
        <v>92</v>
      </c>
      <c r="D756" t="s">
        <v>105</v>
      </c>
      <c r="E756" s="5">
        <v>8417.0522803999993</v>
      </c>
      <c r="F756" s="5">
        <f>WholesaleData[[#This Row],[Liquor Volume (L)]]*VLOOKUP(WholesaleData[[#This Row],[Liquor Type]],Table1[#All],2,0)</f>
        <v>292.91341935791996</v>
      </c>
    </row>
    <row r="757" spans="1:6" hidden="1" x14ac:dyDescent="0.25">
      <c r="A757" t="s">
        <v>53</v>
      </c>
      <c r="B757">
        <v>25250</v>
      </c>
      <c r="C757" t="s">
        <v>93</v>
      </c>
      <c r="D757" t="s">
        <v>93</v>
      </c>
      <c r="E757" s="5">
        <v>322861.06834690901</v>
      </c>
      <c r="F757" s="5">
        <f>WholesaleData[[#This Row],[Liquor Volume (L)]]*VLOOKUP(WholesaleData[[#This Row],[Liquor Type]],Table1[#All],2,0)</f>
        <v>16143.053417345451</v>
      </c>
    </row>
    <row r="758" spans="1:6" hidden="1" x14ac:dyDescent="0.25">
      <c r="A758" t="s">
        <v>53</v>
      </c>
      <c r="B758">
        <v>25250</v>
      </c>
      <c r="C758" t="s">
        <v>94</v>
      </c>
      <c r="D758" t="s">
        <v>106</v>
      </c>
      <c r="E758" s="5">
        <v>30999.195774836</v>
      </c>
      <c r="F758" s="5">
        <f>WholesaleData[[#This Row],[Liquor Volume (L)]]*VLOOKUP(WholesaleData[[#This Row],[Liquor Type]],Table1[#All],2,0)</f>
        <v>5548.8560436956441</v>
      </c>
    </row>
    <row r="759" spans="1:6" hidden="1" x14ac:dyDescent="0.25">
      <c r="A759" t="s">
        <v>53</v>
      </c>
      <c r="B759">
        <v>25250</v>
      </c>
      <c r="C759" t="s">
        <v>97</v>
      </c>
      <c r="D759" t="s">
        <v>106</v>
      </c>
      <c r="E759" s="5">
        <v>11512.284283300001</v>
      </c>
      <c r="F759" s="5">
        <f>WholesaleData[[#This Row],[Liquor Volume (L)]]*VLOOKUP(WholesaleData[[#This Row],[Liquor Type]],Table1[#All],2,0)</f>
        <v>2060.6988867107002</v>
      </c>
    </row>
    <row r="760" spans="1:6" hidden="1" x14ac:dyDescent="0.25">
      <c r="A760" t="s">
        <v>53</v>
      </c>
      <c r="B760">
        <v>25250</v>
      </c>
      <c r="C760" t="s">
        <v>98</v>
      </c>
      <c r="D760" t="s">
        <v>107</v>
      </c>
      <c r="E760" s="5">
        <v>607588.59032397612</v>
      </c>
      <c r="F760" s="5">
        <f>WholesaleData[[#This Row],[Liquor Volume (L)]]*VLOOKUP(WholesaleData[[#This Row],[Liquor Type]],Table1[#All],2,0)</f>
        <v>30440.188375231202</v>
      </c>
    </row>
    <row r="761" spans="1:6" hidden="1" x14ac:dyDescent="0.25">
      <c r="A761" t="s">
        <v>53</v>
      </c>
      <c r="B761">
        <v>25250</v>
      </c>
      <c r="C761" t="s">
        <v>99</v>
      </c>
      <c r="D761" t="s">
        <v>107</v>
      </c>
      <c r="E761" s="5">
        <v>324809.82575535402</v>
      </c>
      <c r="F761" s="5">
        <f>WholesaleData[[#This Row],[Liquor Volume (L)]]*VLOOKUP(WholesaleData[[#This Row],[Liquor Type]],Table1[#All],2,0)</f>
        <v>135445.69733998261</v>
      </c>
    </row>
    <row r="762" spans="1:6" hidden="1" x14ac:dyDescent="0.25">
      <c r="A762" t="s">
        <v>53</v>
      </c>
      <c r="B762">
        <v>25250</v>
      </c>
      <c r="C762" t="s">
        <v>100</v>
      </c>
      <c r="D762" t="s">
        <v>106</v>
      </c>
      <c r="E762" s="5">
        <v>1792815.3046553039</v>
      </c>
      <c r="F762" s="5">
        <f>WholesaleData[[#This Row],[Liquor Volume (L)]]*VLOOKUP(WholesaleData[[#This Row],[Liquor Type]],Table1[#All],2,0)</f>
        <v>220516.28247260238</v>
      </c>
    </row>
    <row r="763" spans="1:6" hidden="1" x14ac:dyDescent="0.25">
      <c r="A763" t="s">
        <v>53</v>
      </c>
      <c r="B763">
        <v>25250</v>
      </c>
      <c r="C763" t="s">
        <v>101</v>
      </c>
      <c r="D763" t="s">
        <v>106</v>
      </c>
      <c r="E763" s="5">
        <v>340.9819071</v>
      </c>
      <c r="F763" s="5">
        <f>WholesaleData[[#This Row],[Liquor Volume (L)]]*VLOOKUP(WholesaleData[[#This Row],[Liquor Type]],Table1[#All],2,0)</f>
        <v>41.940774573299997</v>
      </c>
    </row>
    <row r="764" spans="1:6" hidden="1" x14ac:dyDescent="0.25">
      <c r="A764" t="s">
        <v>53</v>
      </c>
      <c r="B764">
        <v>25250</v>
      </c>
      <c r="C764" t="s">
        <v>103</v>
      </c>
      <c r="D764" t="s">
        <v>106</v>
      </c>
      <c r="E764" s="5">
        <v>515402.12619837996</v>
      </c>
      <c r="F764" s="5">
        <f>WholesaleData[[#This Row],[Liquor Volume (L)]]*VLOOKUP(WholesaleData[[#This Row],[Liquor Type]],Table1[#All],2,0)</f>
        <v>63394.461522400736</v>
      </c>
    </row>
    <row r="765" spans="1:6" hidden="1" x14ac:dyDescent="0.25">
      <c r="A765" t="s">
        <v>54</v>
      </c>
      <c r="B765">
        <v>25340</v>
      </c>
      <c r="C765" t="s">
        <v>87</v>
      </c>
      <c r="D765" t="s">
        <v>105</v>
      </c>
      <c r="E765" s="5">
        <v>8893382.656742923</v>
      </c>
      <c r="F765" s="5">
        <f>WholesaleData[[#This Row],[Liquor Volume (L)]]*VLOOKUP(WholesaleData[[#This Row],[Liquor Type]],Table1[#All],2,0)</f>
        <v>423325.01446096314</v>
      </c>
    </row>
    <row r="766" spans="1:6" hidden="1" x14ac:dyDescent="0.25">
      <c r="A766" t="s">
        <v>54</v>
      </c>
      <c r="B766">
        <v>25340</v>
      </c>
      <c r="C766" t="s">
        <v>88</v>
      </c>
      <c r="D766" t="s">
        <v>105</v>
      </c>
      <c r="E766" s="5">
        <v>1294597.23595465</v>
      </c>
      <c r="F766" s="5">
        <f>WholesaleData[[#This Row],[Liquor Volume (L)]]*VLOOKUP(WholesaleData[[#This Row],[Liquor Type]],Table1[#All],2,0)</f>
        <v>61622.828431441347</v>
      </c>
    </row>
    <row r="767" spans="1:6" hidden="1" x14ac:dyDescent="0.25">
      <c r="A767" t="s">
        <v>54</v>
      </c>
      <c r="B767">
        <v>25340</v>
      </c>
      <c r="C767" t="s">
        <v>89</v>
      </c>
      <c r="D767" t="s">
        <v>105</v>
      </c>
      <c r="E767" s="5">
        <v>444189.86650134309</v>
      </c>
      <c r="F767" s="5">
        <f>WholesaleData[[#This Row],[Liquor Volume (L)]]*VLOOKUP(WholesaleData[[#This Row],[Liquor Type]],Table1[#All],2,0)</f>
        <v>11948.70740888613</v>
      </c>
    </row>
    <row r="768" spans="1:6" hidden="1" x14ac:dyDescent="0.25">
      <c r="A768" t="s">
        <v>54</v>
      </c>
      <c r="B768">
        <v>25340</v>
      </c>
      <c r="C768" t="s">
        <v>90</v>
      </c>
      <c r="D768" t="s">
        <v>105</v>
      </c>
      <c r="E768" s="5">
        <v>112443.15295785</v>
      </c>
      <c r="F768" s="5">
        <f>WholesaleData[[#This Row],[Liquor Volume (L)]]*VLOOKUP(WholesaleData[[#This Row],[Liquor Type]],Table1[#All],2,0)</f>
        <v>3024.7208145661652</v>
      </c>
    </row>
    <row r="769" spans="1:6" hidden="1" x14ac:dyDescent="0.25">
      <c r="A769" t="s">
        <v>54</v>
      </c>
      <c r="B769">
        <v>25340</v>
      </c>
      <c r="C769" t="s">
        <v>91</v>
      </c>
      <c r="D769" t="s">
        <v>105</v>
      </c>
      <c r="E769" s="5">
        <v>920237.76220375008</v>
      </c>
      <c r="F769" s="5">
        <f>WholesaleData[[#This Row],[Liquor Volume (L)]]*VLOOKUP(WholesaleData[[#This Row],[Liquor Type]],Table1[#All],2,0)</f>
        <v>32024.274124690503</v>
      </c>
    </row>
    <row r="770" spans="1:6" hidden="1" x14ac:dyDescent="0.25">
      <c r="A770" t="s">
        <v>54</v>
      </c>
      <c r="B770">
        <v>25340</v>
      </c>
      <c r="C770" t="s">
        <v>92</v>
      </c>
      <c r="D770" t="s">
        <v>105</v>
      </c>
      <c r="E770" s="5">
        <v>50960.196195149998</v>
      </c>
      <c r="F770" s="5">
        <f>WholesaleData[[#This Row],[Liquor Volume (L)]]*VLOOKUP(WholesaleData[[#This Row],[Liquor Type]],Table1[#All],2,0)</f>
        <v>1773.4148275912198</v>
      </c>
    </row>
    <row r="771" spans="1:6" hidden="1" x14ac:dyDescent="0.25">
      <c r="A771" t="s">
        <v>54</v>
      </c>
      <c r="B771">
        <v>25340</v>
      </c>
      <c r="C771" t="s">
        <v>93</v>
      </c>
      <c r="D771" t="s">
        <v>93</v>
      </c>
      <c r="E771" s="5">
        <v>535626.89009957295</v>
      </c>
      <c r="F771" s="5">
        <f>WholesaleData[[#This Row],[Liquor Volume (L)]]*VLOOKUP(WholesaleData[[#This Row],[Liquor Type]],Table1[#All],2,0)</f>
        <v>26781.34450497865</v>
      </c>
    </row>
    <row r="772" spans="1:6" hidden="1" x14ac:dyDescent="0.25">
      <c r="A772" t="s">
        <v>54</v>
      </c>
      <c r="B772">
        <v>25340</v>
      </c>
      <c r="C772" t="s">
        <v>94</v>
      </c>
      <c r="D772" t="s">
        <v>106</v>
      </c>
      <c r="E772" s="5">
        <v>50608.626964434989</v>
      </c>
      <c r="F772" s="5">
        <f>WholesaleData[[#This Row],[Liquor Volume (L)]]*VLOOKUP(WholesaleData[[#This Row],[Liquor Type]],Table1[#All],2,0)</f>
        <v>9058.9442266338629</v>
      </c>
    </row>
    <row r="773" spans="1:6" hidden="1" x14ac:dyDescent="0.25">
      <c r="A773" t="s">
        <v>54</v>
      </c>
      <c r="B773">
        <v>25340</v>
      </c>
      <c r="C773" t="s">
        <v>97</v>
      </c>
      <c r="D773" t="s">
        <v>106</v>
      </c>
      <c r="E773" s="5">
        <v>24877.414303199999</v>
      </c>
      <c r="F773" s="5">
        <f>WholesaleData[[#This Row],[Liquor Volume (L)]]*VLOOKUP(WholesaleData[[#This Row],[Liquor Type]],Table1[#All],2,0)</f>
        <v>4453.0571602727996</v>
      </c>
    </row>
    <row r="774" spans="1:6" hidden="1" x14ac:dyDescent="0.25">
      <c r="A774" t="s">
        <v>54</v>
      </c>
      <c r="B774">
        <v>25340</v>
      </c>
      <c r="C774" t="s">
        <v>98</v>
      </c>
      <c r="D774" t="s">
        <v>107</v>
      </c>
      <c r="E774" s="5">
        <v>2102676.6002871576</v>
      </c>
      <c r="F774" s="5">
        <f>WholesaleData[[#This Row],[Liquor Volume (L)]]*VLOOKUP(WholesaleData[[#This Row],[Liquor Type]],Table1[#All],2,0)</f>
        <v>105344.09767438659</v>
      </c>
    </row>
    <row r="775" spans="1:6" hidden="1" x14ac:dyDescent="0.25">
      <c r="A775" t="s">
        <v>54</v>
      </c>
      <c r="B775">
        <v>25340</v>
      </c>
      <c r="C775" t="s">
        <v>99</v>
      </c>
      <c r="D775" t="s">
        <v>107</v>
      </c>
      <c r="E775" s="5">
        <v>457385.72874473903</v>
      </c>
      <c r="F775" s="5">
        <f>WholesaleData[[#This Row],[Liquor Volume (L)]]*VLOOKUP(WholesaleData[[#This Row],[Liquor Type]],Table1[#All],2,0)</f>
        <v>190729.84888655617</v>
      </c>
    </row>
    <row r="776" spans="1:6" hidden="1" x14ac:dyDescent="0.25">
      <c r="A776" t="s">
        <v>54</v>
      </c>
      <c r="B776">
        <v>25340</v>
      </c>
      <c r="C776" t="s">
        <v>100</v>
      </c>
      <c r="D776" t="s">
        <v>106</v>
      </c>
      <c r="E776" s="5">
        <v>4151842.4023971795</v>
      </c>
      <c r="F776" s="5">
        <f>WholesaleData[[#This Row],[Liquor Volume (L)]]*VLOOKUP(WholesaleData[[#This Row],[Liquor Type]],Table1[#All],2,0)</f>
        <v>510676.61549485306</v>
      </c>
    </row>
    <row r="777" spans="1:6" hidden="1" x14ac:dyDescent="0.25">
      <c r="A777" t="s">
        <v>54</v>
      </c>
      <c r="B777">
        <v>25340</v>
      </c>
      <c r="C777" t="s">
        <v>101</v>
      </c>
      <c r="D777" t="s">
        <v>106</v>
      </c>
      <c r="E777" s="5">
        <v>26995</v>
      </c>
      <c r="F777" s="5">
        <f>WholesaleData[[#This Row],[Liquor Volume (L)]]*VLOOKUP(WholesaleData[[#This Row],[Liquor Type]],Table1[#All],2,0)</f>
        <v>3320.3849999999998</v>
      </c>
    </row>
    <row r="778" spans="1:6" hidden="1" x14ac:dyDescent="0.25">
      <c r="A778" t="s">
        <v>54</v>
      </c>
      <c r="B778">
        <v>25340</v>
      </c>
      <c r="C778" t="s">
        <v>102</v>
      </c>
      <c r="D778" t="s">
        <v>106</v>
      </c>
      <c r="E778" s="5">
        <v>26256</v>
      </c>
      <c r="F778" s="5">
        <f>WholesaleData[[#This Row],[Liquor Volume (L)]]*VLOOKUP(WholesaleData[[#This Row],[Liquor Type]],Table1[#All],2,0)</f>
        <v>3229.4879999999998</v>
      </c>
    </row>
    <row r="779" spans="1:6" hidden="1" x14ac:dyDescent="0.25">
      <c r="A779" t="s">
        <v>54</v>
      </c>
      <c r="B779">
        <v>25340</v>
      </c>
      <c r="C779" t="s">
        <v>103</v>
      </c>
      <c r="D779" t="s">
        <v>106</v>
      </c>
      <c r="E779" s="5">
        <v>1005071.6168028</v>
      </c>
      <c r="F779" s="5">
        <f>WholesaleData[[#This Row],[Liquor Volume (L)]]*VLOOKUP(WholesaleData[[#This Row],[Liquor Type]],Table1[#All],2,0)</f>
        <v>123623.8088667444</v>
      </c>
    </row>
    <row r="780" spans="1:6" hidden="1" x14ac:dyDescent="0.25">
      <c r="A780" t="s">
        <v>55</v>
      </c>
      <c r="B780">
        <v>25430</v>
      </c>
      <c r="C780" t="s">
        <v>87</v>
      </c>
      <c r="D780" t="s">
        <v>105</v>
      </c>
      <c r="E780" s="5">
        <v>592699.60399748513</v>
      </c>
      <c r="F780" s="5">
        <f>WholesaleData[[#This Row],[Liquor Volume (L)]]*VLOOKUP(WholesaleData[[#This Row],[Liquor Type]],Table1[#All],2,0)</f>
        <v>28212.501150280295</v>
      </c>
    </row>
    <row r="781" spans="1:6" hidden="1" x14ac:dyDescent="0.25">
      <c r="A781" t="s">
        <v>55</v>
      </c>
      <c r="B781">
        <v>25430</v>
      </c>
      <c r="C781" t="s">
        <v>88</v>
      </c>
      <c r="D781" t="s">
        <v>105</v>
      </c>
      <c r="E781" s="5">
        <v>105568.61621144199</v>
      </c>
      <c r="F781" s="5">
        <f>WholesaleData[[#This Row],[Liquor Volume (L)]]*VLOOKUP(WholesaleData[[#This Row],[Liquor Type]],Table1[#All],2,0)</f>
        <v>5025.0661316646392</v>
      </c>
    </row>
    <row r="782" spans="1:6" hidden="1" x14ac:dyDescent="0.25">
      <c r="A782" t="s">
        <v>55</v>
      </c>
      <c r="B782">
        <v>25430</v>
      </c>
      <c r="C782" t="s">
        <v>89</v>
      </c>
      <c r="D782" t="s">
        <v>105</v>
      </c>
      <c r="E782" s="5">
        <v>49683.576446876985</v>
      </c>
      <c r="F782" s="5">
        <f>WholesaleData[[#This Row],[Liquor Volume (L)]]*VLOOKUP(WholesaleData[[#This Row],[Liquor Type]],Table1[#All],2,0)</f>
        <v>1336.488206420991</v>
      </c>
    </row>
    <row r="783" spans="1:6" hidden="1" x14ac:dyDescent="0.25">
      <c r="A783" t="s">
        <v>55</v>
      </c>
      <c r="B783">
        <v>25430</v>
      </c>
      <c r="C783" t="s">
        <v>90</v>
      </c>
      <c r="D783" t="s">
        <v>105</v>
      </c>
      <c r="E783" s="5">
        <v>8314.9858280999997</v>
      </c>
      <c r="F783" s="5">
        <f>WholesaleData[[#This Row],[Liquor Volume (L)]]*VLOOKUP(WholesaleData[[#This Row],[Liquor Type]],Table1[#All],2,0)</f>
        <v>223.67311877589</v>
      </c>
    </row>
    <row r="784" spans="1:6" hidden="1" x14ac:dyDescent="0.25">
      <c r="A784" t="s">
        <v>55</v>
      </c>
      <c r="B784">
        <v>25430</v>
      </c>
      <c r="C784" t="s">
        <v>91</v>
      </c>
      <c r="D784" t="s">
        <v>105</v>
      </c>
      <c r="E784" s="5">
        <v>116933.33173123303</v>
      </c>
      <c r="F784" s="5">
        <f>WholesaleData[[#This Row],[Liquor Volume (L)]]*VLOOKUP(WholesaleData[[#This Row],[Liquor Type]],Table1[#All],2,0)</f>
        <v>4069.2799442469091</v>
      </c>
    </row>
    <row r="785" spans="1:6" hidden="1" x14ac:dyDescent="0.25">
      <c r="A785" t="s">
        <v>55</v>
      </c>
      <c r="B785">
        <v>25430</v>
      </c>
      <c r="C785" t="s">
        <v>92</v>
      </c>
      <c r="D785" t="s">
        <v>105</v>
      </c>
      <c r="E785" s="5">
        <v>12704.30521995</v>
      </c>
      <c r="F785" s="5">
        <f>WholesaleData[[#This Row],[Liquor Volume (L)]]*VLOOKUP(WholesaleData[[#This Row],[Liquor Type]],Table1[#All],2,0)</f>
        <v>442.10982165425997</v>
      </c>
    </row>
    <row r="786" spans="1:6" hidden="1" x14ac:dyDescent="0.25">
      <c r="A786" t="s">
        <v>55</v>
      </c>
      <c r="B786">
        <v>25430</v>
      </c>
      <c r="C786" t="s">
        <v>93</v>
      </c>
      <c r="D786" t="s">
        <v>93</v>
      </c>
      <c r="E786" s="5">
        <v>46427.525042604997</v>
      </c>
      <c r="F786" s="5">
        <f>WholesaleData[[#This Row],[Liquor Volume (L)]]*VLOOKUP(WholesaleData[[#This Row],[Liquor Type]],Table1[#All],2,0)</f>
        <v>2321.3762521302501</v>
      </c>
    </row>
    <row r="787" spans="1:6" hidden="1" x14ac:dyDescent="0.25">
      <c r="A787" t="s">
        <v>55</v>
      </c>
      <c r="B787">
        <v>25430</v>
      </c>
      <c r="C787" t="s">
        <v>94</v>
      </c>
      <c r="D787" t="s">
        <v>106</v>
      </c>
      <c r="E787" s="5">
        <v>9028.5470625399994</v>
      </c>
      <c r="F787" s="5">
        <f>WholesaleData[[#This Row],[Liquor Volume (L)]]*VLOOKUP(WholesaleData[[#This Row],[Liquor Type]],Table1[#All],2,0)</f>
        <v>1616.1099241946599</v>
      </c>
    </row>
    <row r="788" spans="1:6" hidden="1" x14ac:dyDescent="0.25">
      <c r="A788" t="s">
        <v>55</v>
      </c>
      <c r="B788">
        <v>25430</v>
      </c>
      <c r="C788" t="s">
        <v>97</v>
      </c>
      <c r="D788" t="s">
        <v>106</v>
      </c>
      <c r="E788" s="5">
        <v>2016.0516345999999</v>
      </c>
      <c r="F788" s="5">
        <f>WholesaleData[[#This Row],[Liquor Volume (L)]]*VLOOKUP(WholesaleData[[#This Row],[Liquor Type]],Table1[#All],2,0)</f>
        <v>360.87324259339999</v>
      </c>
    </row>
    <row r="789" spans="1:6" hidden="1" x14ac:dyDescent="0.25">
      <c r="A789" t="s">
        <v>55</v>
      </c>
      <c r="B789">
        <v>25430</v>
      </c>
      <c r="C789" t="s">
        <v>98</v>
      </c>
      <c r="D789" t="s">
        <v>107</v>
      </c>
      <c r="E789" s="5">
        <v>116081.13975459799</v>
      </c>
      <c r="F789" s="5">
        <f>WholesaleData[[#This Row],[Liquor Volume (L)]]*VLOOKUP(WholesaleData[[#This Row],[Liquor Type]],Table1[#All],2,0)</f>
        <v>5815.6651017053591</v>
      </c>
    </row>
    <row r="790" spans="1:6" hidden="1" x14ac:dyDescent="0.25">
      <c r="A790" t="s">
        <v>55</v>
      </c>
      <c r="B790">
        <v>25430</v>
      </c>
      <c r="C790" t="s">
        <v>99</v>
      </c>
      <c r="D790" t="s">
        <v>107</v>
      </c>
      <c r="E790" s="5">
        <v>27930.744676399001</v>
      </c>
      <c r="F790" s="5">
        <f>WholesaleData[[#This Row],[Liquor Volume (L)]]*VLOOKUP(WholesaleData[[#This Row],[Liquor Type]],Table1[#All],2,0)</f>
        <v>11647.120530058382</v>
      </c>
    </row>
    <row r="791" spans="1:6" hidden="1" x14ac:dyDescent="0.25">
      <c r="A791" t="s">
        <v>55</v>
      </c>
      <c r="B791">
        <v>25430</v>
      </c>
      <c r="C791" t="s">
        <v>100</v>
      </c>
      <c r="D791" t="s">
        <v>106</v>
      </c>
      <c r="E791" s="5">
        <v>269039.44420176197</v>
      </c>
      <c r="F791" s="5">
        <f>WholesaleData[[#This Row],[Liquor Volume (L)]]*VLOOKUP(WholesaleData[[#This Row],[Liquor Type]],Table1[#All],2,0)</f>
        <v>33091.851636816726</v>
      </c>
    </row>
    <row r="792" spans="1:6" hidden="1" x14ac:dyDescent="0.25">
      <c r="A792" t="s">
        <v>55</v>
      </c>
      <c r="B792">
        <v>25430</v>
      </c>
      <c r="C792" t="s">
        <v>101</v>
      </c>
      <c r="D792" t="s">
        <v>106</v>
      </c>
      <c r="E792" s="5">
        <v>22.5</v>
      </c>
      <c r="F792" s="5">
        <f>WholesaleData[[#This Row],[Liquor Volume (L)]]*VLOOKUP(WholesaleData[[#This Row],[Liquor Type]],Table1[#All],2,0)</f>
        <v>2.7675000000000001</v>
      </c>
    </row>
    <row r="793" spans="1:6" hidden="1" x14ac:dyDescent="0.25">
      <c r="A793" t="s">
        <v>55</v>
      </c>
      <c r="B793">
        <v>25430</v>
      </c>
      <c r="C793" t="s">
        <v>103</v>
      </c>
      <c r="D793" t="s">
        <v>106</v>
      </c>
      <c r="E793" s="5">
        <v>93106.886766099997</v>
      </c>
      <c r="F793" s="5">
        <f>WholesaleData[[#This Row],[Liquor Volume (L)]]*VLOOKUP(WholesaleData[[#This Row],[Liquor Type]],Table1[#All],2,0)</f>
        <v>11452.1470722303</v>
      </c>
    </row>
    <row r="794" spans="1:6" hidden="1" x14ac:dyDescent="0.25">
      <c r="A794" t="s">
        <v>56</v>
      </c>
      <c r="B794">
        <v>25490</v>
      </c>
      <c r="C794" t="s">
        <v>87</v>
      </c>
      <c r="D794" t="s">
        <v>105</v>
      </c>
      <c r="E794" s="5">
        <v>448870.09290291712</v>
      </c>
      <c r="F794" s="5">
        <f>WholesaleData[[#This Row],[Liquor Volume (L)]]*VLOOKUP(WholesaleData[[#This Row],[Liquor Type]],Table1[#All],2,0)</f>
        <v>21366.216422178855</v>
      </c>
    </row>
    <row r="795" spans="1:6" hidden="1" x14ac:dyDescent="0.25">
      <c r="A795" t="s">
        <v>56</v>
      </c>
      <c r="B795">
        <v>25490</v>
      </c>
      <c r="C795" t="s">
        <v>88</v>
      </c>
      <c r="D795" t="s">
        <v>105</v>
      </c>
      <c r="E795" s="5">
        <v>199651.26589390001</v>
      </c>
      <c r="F795" s="5">
        <f>WholesaleData[[#This Row],[Liquor Volume (L)]]*VLOOKUP(WholesaleData[[#This Row],[Liquor Type]],Table1[#All],2,0)</f>
        <v>9503.4002565496412</v>
      </c>
    </row>
    <row r="796" spans="1:6" hidden="1" x14ac:dyDescent="0.25">
      <c r="A796" t="s">
        <v>56</v>
      </c>
      <c r="B796">
        <v>25490</v>
      </c>
      <c r="C796" t="s">
        <v>89</v>
      </c>
      <c r="D796" t="s">
        <v>105</v>
      </c>
      <c r="E796" s="5">
        <v>22552.334748838002</v>
      </c>
      <c r="F796" s="5">
        <f>WholesaleData[[#This Row],[Liquor Volume (L)]]*VLOOKUP(WholesaleData[[#This Row],[Liquor Type]],Table1[#All],2,0)</f>
        <v>606.6578047437423</v>
      </c>
    </row>
    <row r="797" spans="1:6" hidden="1" x14ac:dyDescent="0.25">
      <c r="A797" t="s">
        <v>56</v>
      </c>
      <c r="B797">
        <v>25490</v>
      </c>
      <c r="C797" t="s">
        <v>90</v>
      </c>
      <c r="D797" t="s">
        <v>105</v>
      </c>
      <c r="E797" s="5">
        <v>7086.7930408500006</v>
      </c>
      <c r="F797" s="5">
        <f>WholesaleData[[#This Row],[Liquor Volume (L)]]*VLOOKUP(WholesaleData[[#This Row],[Liquor Type]],Table1[#All],2,0)</f>
        <v>190.63473279886503</v>
      </c>
    </row>
    <row r="798" spans="1:6" hidden="1" x14ac:dyDescent="0.25">
      <c r="A798" t="s">
        <v>56</v>
      </c>
      <c r="B798">
        <v>25490</v>
      </c>
      <c r="C798" t="s">
        <v>91</v>
      </c>
      <c r="D798" t="s">
        <v>105</v>
      </c>
      <c r="E798" s="5">
        <v>125681.82415408301</v>
      </c>
      <c r="F798" s="5">
        <f>WholesaleData[[#This Row],[Liquor Volume (L)]]*VLOOKUP(WholesaleData[[#This Row],[Liquor Type]],Table1[#All],2,0)</f>
        <v>4373.7274805620882</v>
      </c>
    </row>
    <row r="799" spans="1:6" hidden="1" x14ac:dyDescent="0.25">
      <c r="A799" t="s">
        <v>56</v>
      </c>
      <c r="B799">
        <v>25490</v>
      </c>
      <c r="C799" t="s">
        <v>92</v>
      </c>
      <c r="D799" t="s">
        <v>105</v>
      </c>
      <c r="E799" s="5">
        <v>20436.398701050006</v>
      </c>
      <c r="F799" s="5">
        <f>WholesaleData[[#This Row],[Liquor Volume (L)]]*VLOOKUP(WholesaleData[[#This Row],[Liquor Type]],Table1[#All],2,0)</f>
        <v>711.18667479654016</v>
      </c>
    </row>
    <row r="800" spans="1:6" hidden="1" x14ac:dyDescent="0.25">
      <c r="A800" t="s">
        <v>56</v>
      </c>
      <c r="B800">
        <v>25490</v>
      </c>
      <c r="C800" t="s">
        <v>93</v>
      </c>
      <c r="D800" t="s">
        <v>93</v>
      </c>
      <c r="E800" s="5">
        <v>31103.573213549997</v>
      </c>
      <c r="F800" s="5">
        <f>WholesaleData[[#This Row],[Liquor Volume (L)]]*VLOOKUP(WholesaleData[[#This Row],[Liquor Type]],Table1[#All],2,0)</f>
        <v>1555.1786606774999</v>
      </c>
    </row>
    <row r="801" spans="1:6" hidden="1" x14ac:dyDescent="0.25">
      <c r="A801" t="s">
        <v>56</v>
      </c>
      <c r="B801">
        <v>25490</v>
      </c>
      <c r="C801" t="s">
        <v>94</v>
      </c>
      <c r="D801" t="s">
        <v>106</v>
      </c>
      <c r="E801" s="5">
        <v>4660.6620426950003</v>
      </c>
      <c r="F801" s="5">
        <f>WholesaleData[[#This Row],[Liquor Volume (L)]]*VLOOKUP(WholesaleData[[#This Row],[Liquor Type]],Table1[#All],2,0)</f>
        <v>834.258505642405</v>
      </c>
    </row>
    <row r="802" spans="1:6" hidden="1" x14ac:dyDescent="0.25">
      <c r="A802" t="s">
        <v>56</v>
      </c>
      <c r="B802">
        <v>25490</v>
      </c>
      <c r="C802" t="s">
        <v>97</v>
      </c>
      <c r="D802" t="s">
        <v>106</v>
      </c>
      <c r="E802" s="5">
        <v>315.09532079999997</v>
      </c>
      <c r="F802" s="5">
        <f>WholesaleData[[#This Row],[Liquor Volume (L)]]*VLOOKUP(WholesaleData[[#This Row],[Liquor Type]],Table1[#All],2,0)</f>
        <v>56.402062423199993</v>
      </c>
    </row>
    <row r="803" spans="1:6" hidden="1" x14ac:dyDescent="0.25">
      <c r="A803" t="s">
        <v>56</v>
      </c>
      <c r="B803">
        <v>25490</v>
      </c>
      <c r="C803" t="s">
        <v>98</v>
      </c>
      <c r="D803" t="s">
        <v>107</v>
      </c>
      <c r="E803" s="5">
        <v>94660.010324374016</v>
      </c>
      <c r="F803" s="5">
        <f>WholesaleData[[#This Row],[Liquor Volume (L)]]*VLOOKUP(WholesaleData[[#This Row],[Liquor Type]],Table1[#All],2,0)</f>
        <v>4742.4665172511377</v>
      </c>
    </row>
    <row r="804" spans="1:6" hidden="1" x14ac:dyDescent="0.25">
      <c r="A804" t="s">
        <v>56</v>
      </c>
      <c r="B804">
        <v>25490</v>
      </c>
      <c r="C804" t="s">
        <v>99</v>
      </c>
      <c r="D804" t="s">
        <v>107</v>
      </c>
      <c r="E804" s="5">
        <v>11834.401903490001</v>
      </c>
      <c r="F804" s="5">
        <f>WholesaleData[[#This Row],[Liquor Volume (L)]]*VLOOKUP(WholesaleData[[#This Row],[Liquor Type]],Table1[#All],2,0)</f>
        <v>4934.9455937553303</v>
      </c>
    </row>
    <row r="805" spans="1:6" hidden="1" x14ac:dyDescent="0.25">
      <c r="A805" t="s">
        <v>56</v>
      </c>
      <c r="B805">
        <v>25490</v>
      </c>
      <c r="C805" t="s">
        <v>100</v>
      </c>
      <c r="D805" t="s">
        <v>106</v>
      </c>
      <c r="E805" s="5">
        <v>87452.157405934006</v>
      </c>
      <c r="F805" s="5">
        <f>WholesaleData[[#This Row],[Liquor Volume (L)]]*VLOOKUP(WholesaleData[[#This Row],[Liquor Type]],Table1[#All],2,0)</f>
        <v>10756.615360929882</v>
      </c>
    </row>
    <row r="806" spans="1:6" hidden="1" x14ac:dyDescent="0.25">
      <c r="A806" t="s">
        <v>56</v>
      </c>
      <c r="B806">
        <v>25490</v>
      </c>
      <c r="C806" t="s">
        <v>103</v>
      </c>
      <c r="D806" t="s">
        <v>106</v>
      </c>
      <c r="E806" s="5">
        <v>33536.026156040003</v>
      </c>
      <c r="F806" s="5">
        <f>WholesaleData[[#This Row],[Liquor Volume (L)]]*VLOOKUP(WholesaleData[[#This Row],[Liquor Type]],Table1[#All],2,0)</f>
        <v>4124.9312171929205</v>
      </c>
    </row>
    <row r="807" spans="1:6" hidden="1" x14ac:dyDescent="0.25">
      <c r="A807" t="s">
        <v>57</v>
      </c>
      <c r="B807">
        <v>25620</v>
      </c>
      <c r="C807" t="s">
        <v>87</v>
      </c>
      <c r="D807" t="s">
        <v>105</v>
      </c>
      <c r="E807" s="5">
        <v>864596.92631173204</v>
      </c>
      <c r="F807" s="5">
        <f>WholesaleData[[#This Row],[Liquor Volume (L)]]*VLOOKUP(WholesaleData[[#This Row],[Liquor Type]],Table1[#All],2,0)</f>
        <v>41154.813692438445</v>
      </c>
    </row>
    <row r="808" spans="1:6" hidden="1" x14ac:dyDescent="0.25">
      <c r="A808" t="s">
        <v>57</v>
      </c>
      <c r="B808">
        <v>25620</v>
      </c>
      <c r="C808" t="s">
        <v>88</v>
      </c>
      <c r="D808" t="s">
        <v>105</v>
      </c>
      <c r="E808" s="5">
        <v>216865.19786868198</v>
      </c>
      <c r="F808" s="5">
        <f>WholesaleData[[#This Row],[Liquor Volume (L)]]*VLOOKUP(WholesaleData[[#This Row],[Liquor Type]],Table1[#All],2,0)</f>
        <v>10322.783418549263</v>
      </c>
    </row>
    <row r="809" spans="1:6" hidden="1" x14ac:dyDescent="0.25">
      <c r="A809" t="s">
        <v>57</v>
      </c>
      <c r="B809">
        <v>25620</v>
      </c>
      <c r="C809" t="s">
        <v>89</v>
      </c>
      <c r="D809" t="s">
        <v>105</v>
      </c>
      <c r="E809" s="5">
        <v>43516.120600104994</v>
      </c>
      <c r="F809" s="5">
        <f>WholesaleData[[#This Row],[Liquor Volume (L)]]*VLOOKUP(WholesaleData[[#This Row],[Liquor Type]],Table1[#All],2,0)</f>
        <v>1170.5836441428244</v>
      </c>
    </row>
    <row r="810" spans="1:6" hidden="1" x14ac:dyDescent="0.25">
      <c r="A810" t="s">
        <v>57</v>
      </c>
      <c r="B810">
        <v>25620</v>
      </c>
      <c r="C810" t="s">
        <v>90</v>
      </c>
      <c r="D810" t="s">
        <v>105</v>
      </c>
      <c r="E810" s="5">
        <v>10091.7552707</v>
      </c>
      <c r="F810" s="5">
        <f>WholesaleData[[#This Row],[Liquor Volume (L)]]*VLOOKUP(WholesaleData[[#This Row],[Liquor Type]],Table1[#All],2,0)</f>
        <v>271.46821678182999</v>
      </c>
    </row>
    <row r="811" spans="1:6" hidden="1" x14ac:dyDescent="0.25">
      <c r="A811" t="s">
        <v>57</v>
      </c>
      <c r="B811">
        <v>25620</v>
      </c>
      <c r="C811" t="s">
        <v>91</v>
      </c>
      <c r="D811" t="s">
        <v>105</v>
      </c>
      <c r="E811" s="5">
        <v>183442.99418399899</v>
      </c>
      <c r="F811" s="5">
        <f>WholesaleData[[#This Row],[Liquor Volume (L)]]*VLOOKUP(WholesaleData[[#This Row],[Liquor Type]],Table1[#All],2,0)</f>
        <v>6383.8161976031643</v>
      </c>
    </row>
    <row r="812" spans="1:6" hidden="1" x14ac:dyDescent="0.25">
      <c r="A812" t="s">
        <v>57</v>
      </c>
      <c r="B812">
        <v>25620</v>
      </c>
      <c r="C812" t="s">
        <v>92</v>
      </c>
      <c r="D812" t="s">
        <v>105</v>
      </c>
      <c r="E812" s="5">
        <v>28140.397059899999</v>
      </c>
      <c r="F812" s="5">
        <f>WholesaleData[[#This Row],[Liquor Volume (L)]]*VLOOKUP(WholesaleData[[#This Row],[Liquor Type]],Table1[#All],2,0)</f>
        <v>979.28581768451988</v>
      </c>
    </row>
    <row r="813" spans="1:6" hidden="1" x14ac:dyDescent="0.25">
      <c r="A813" t="s">
        <v>57</v>
      </c>
      <c r="B813">
        <v>25620</v>
      </c>
      <c r="C813" t="s">
        <v>93</v>
      </c>
      <c r="D813" t="s">
        <v>93</v>
      </c>
      <c r="E813" s="5">
        <v>84750.234280660006</v>
      </c>
      <c r="F813" s="5">
        <f>WholesaleData[[#This Row],[Liquor Volume (L)]]*VLOOKUP(WholesaleData[[#This Row],[Liquor Type]],Table1[#All],2,0)</f>
        <v>4237.5117140330003</v>
      </c>
    </row>
    <row r="814" spans="1:6" hidden="1" x14ac:dyDescent="0.25">
      <c r="A814" t="s">
        <v>57</v>
      </c>
      <c r="B814">
        <v>25620</v>
      </c>
      <c r="C814" t="s">
        <v>94</v>
      </c>
      <c r="D814" t="s">
        <v>106</v>
      </c>
      <c r="E814" s="5">
        <v>8090.1029651899998</v>
      </c>
      <c r="F814" s="5">
        <f>WholesaleData[[#This Row],[Liquor Volume (L)]]*VLOOKUP(WholesaleData[[#This Row],[Liquor Type]],Table1[#All],2,0)</f>
        <v>1448.1284307690098</v>
      </c>
    </row>
    <row r="815" spans="1:6" hidden="1" x14ac:dyDescent="0.25">
      <c r="A815" t="s">
        <v>57</v>
      </c>
      <c r="B815">
        <v>25620</v>
      </c>
      <c r="C815" t="s">
        <v>97</v>
      </c>
      <c r="D815" t="s">
        <v>106</v>
      </c>
      <c r="E815" s="5">
        <v>1040.8593567</v>
      </c>
      <c r="F815" s="5">
        <f>WholesaleData[[#This Row],[Liquor Volume (L)]]*VLOOKUP(WholesaleData[[#This Row],[Liquor Type]],Table1[#All],2,0)</f>
        <v>186.3138248493</v>
      </c>
    </row>
    <row r="816" spans="1:6" hidden="1" x14ac:dyDescent="0.25">
      <c r="A816" t="s">
        <v>57</v>
      </c>
      <c r="B816">
        <v>25620</v>
      </c>
      <c r="C816" t="s">
        <v>98</v>
      </c>
      <c r="D816" t="s">
        <v>107</v>
      </c>
      <c r="E816" s="5">
        <v>242343.28033756799</v>
      </c>
      <c r="F816" s="5">
        <f>WholesaleData[[#This Row],[Liquor Volume (L)]]*VLOOKUP(WholesaleData[[#This Row],[Liquor Type]],Table1[#All],2,0)</f>
        <v>12141.398344912157</v>
      </c>
    </row>
    <row r="817" spans="1:6" hidden="1" x14ac:dyDescent="0.25">
      <c r="A817" t="s">
        <v>57</v>
      </c>
      <c r="B817">
        <v>25620</v>
      </c>
      <c r="C817" t="s">
        <v>99</v>
      </c>
      <c r="D817" t="s">
        <v>107</v>
      </c>
      <c r="E817" s="5">
        <v>30258.966030621999</v>
      </c>
      <c r="F817" s="5">
        <f>WholesaleData[[#This Row],[Liquor Volume (L)]]*VLOOKUP(WholesaleData[[#This Row],[Liquor Type]],Table1[#All],2,0)</f>
        <v>12617.988834769374</v>
      </c>
    </row>
    <row r="818" spans="1:6" hidden="1" x14ac:dyDescent="0.25">
      <c r="A818" t="s">
        <v>57</v>
      </c>
      <c r="B818">
        <v>25620</v>
      </c>
      <c r="C818" t="s">
        <v>100</v>
      </c>
      <c r="D818" t="s">
        <v>106</v>
      </c>
      <c r="E818" s="5">
        <v>159982.23939809803</v>
      </c>
      <c r="F818" s="5">
        <f>WholesaleData[[#This Row],[Liquor Volume (L)]]*VLOOKUP(WholesaleData[[#This Row],[Liquor Type]],Table1[#All],2,0)</f>
        <v>19677.815445966058</v>
      </c>
    </row>
    <row r="819" spans="1:6" hidden="1" x14ac:dyDescent="0.25">
      <c r="A819" t="s">
        <v>57</v>
      </c>
      <c r="B819">
        <v>25620</v>
      </c>
      <c r="C819" t="s">
        <v>101</v>
      </c>
      <c r="D819" t="s">
        <v>106</v>
      </c>
      <c r="E819" s="5">
        <v>298.79338790000003</v>
      </c>
      <c r="F819" s="5">
        <f>WholesaleData[[#This Row],[Liquor Volume (L)]]*VLOOKUP(WholesaleData[[#This Row],[Liquor Type]],Table1[#All],2,0)</f>
        <v>36.7515867117</v>
      </c>
    </row>
    <row r="820" spans="1:6" hidden="1" x14ac:dyDescent="0.25">
      <c r="A820" t="s">
        <v>57</v>
      </c>
      <c r="B820">
        <v>25620</v>
      </c>
      <c r="C820" t="s">
        <v>102</v>
      </c>
      <c r="D820" t="s">
        <v>106</v>
      </c>
      <c r="E820" s="5">
        <v>13980.647968700001</v>
      </c>
      <c r="F820" s="5">
        <f>WholesaleData[[#This Row],[Liquor Volume (L)]]*VLOOKUP(WholesaleData[[#This Row],[Liquor Type]],Table1[#All],2,0)</f>
        <v>1719.6197001501</v>
      </c>
    </row>
    <row r="821" spans="1:6" hidden="1" x14ac:dyDescent="0.25">
      <c r="A821" t="s">
        <v>57</v>
      </c>
      <c r="B821">
        <v>25620</v>
      </c>
      <c r="C821" t="s">
        <v>103</v>
      </c>
      <c r="D821" t="s">
        <v>106</v>
      </c>
      <c r="E821" s="5">
        <v>91797.539481960019</v>
      </c>
      <c r="F821" s="5">
        <f>WholesaleData[[#This Row],[Liquor Volume (L)]]*VLOOKUP(WholesaleData[[#This Row],[Liquor Type]],Table1[#All],2,0)</f>
        <v>11291.097356281081</v>
      </c>
    </row>
    <row r="822" spans="1:6" hidden="1" x14ac:dyDescent="0.25">
      <c r="A822" t="s">
        <v>58</v>
      </c>
      <c r="B822">
        <v>25710</v>
      </c>
      <c r="C822" t="s">
        <v>87</v>
      </c>
      <c r="D822" t="s">
        <v>105</v>
      </c>
      <c r="E822" s="5">
        <v>2384486.3735344745</v>
      </c>
      <c r="F822" s="5">
        <f>WholesaleData[[#This Row],[Liquor Volume (L)]]*VLOOKUP(WholesaleData[[#This Row],[Liquor Type]],Table1[#All],2,0)</f>
        <v>113501.551380241</v>
      </c>
    </row>
    <row r="823" spans="1:6" hidden="1" x14ac:dyDescent="0.25">
      <c r="A823" t="s">
        <v>58</v>
      </c>
      <c r="B823">
        <v>25710</v>
      </c>
      <c r="C823" t="s">
        <v>88</v>
      </c>
      <c r="D823" t="s">
        <v>105</v>
      </c>
      <c r="E823" s="5">
        <v>259260.27083530001</v>
      </c>
      <c r="F823" s="5">
        <f>WholesaleData[[#This Row],[Liquor Volume (L)]]*VLOOKUP(WholesaleData[[#This Row],[Liquor Type]],Table1[#All],2,0)</f>
        <v>12340.788891760281</v>
      </c>
    </row>
    <row r="824" spans="1:6" hidden="1" x14ac:dyDescent="0.25">
      <c r="A824" t="s">
        <v>58</v>
      </c>
      <c r="B824">
        <v>25710</v>
      </c>
      <c r="C824" t="s">
        <v>89</v>
      </c>
      <c r="D824" t="s">
        <v>105</v>
      </c>
      <c r="E824" s="5">
        <v>96100.562650053995</v>
      </c>
      <c r="F824" s="5">
        <f>WholesaleData[[#This Row],[Liquor Volume (L)]]*VLOOKUP(WholesaleData[[#This Row],[Liquor Type]],Table1[#All],2,0)</f>
        <v>2585.1051352864524</v>
      </c>
    </row>
    <row r="825" spans="1:6" hidden="1" x14ac:dyDescent="0.25">
      <c r="A825" t="s">
        <v>58</v>
      </c>
      <c r="B825">
        <v>25710</v>
      </c>
      <c r="C825" t="s">
        <v>90</v>
      </c>
      <c r="D825" t="s">
        <v>105</v>
      </c>
      <c r="E825" s="5">
        <v>21562.196028550003</v>
      </c>
      <c r="F825" s="5">
        <f>WholesaleData[[#This Row],[Liquor Volume (L)]]*VLOOKUP(WholesaleData[[#This Row],[Liquor Type]],Table1[#All],2,0)</f>
        <v>580.02307316799511</v>
      </c>
    </row>
    <row r="826" spans="1:6" hidden="1" x14ac:dyDescent="0.25">
      <c r="A826" t="s">
        <v>58</v>
      </c>
      <c r="B826">
        <v>25710</v>
      </c>
      <c r="C826" t="s">
        <v>91</v>
      </c>
      <c r="D826" t="s">
        <v>105</v>
      </c>
      <c r="E826" s="5">
        <v>174963.93533566405</v>
      </c>
      <c r="F826" s="5">
        <f>WholesaleData[[#This Row],[Liquor Volume (L)]]*VLOOKUP(WholesaleData[[#This Row],[Liquor Type]],Table1[#All],2,0)</f>
        <v>6088.7449496811087</v>
      </c>
    </row>
    <row r="827" spans="1:6" hidden="1" x14ac:dyDescent="0.25">
      <c r="A827" t="s">
        <v>58</v>
      </c>
      <c r="B827">
        <v>25710</v>
      </c>
      <c r="C827" t="s">
        <v>92</v>
      </c>
      <c r="D827" t="s">
        <v>105</v>
      </c>
      <c r="E827" s="5">
        <v>5701.7964410499999</v>
      </c>
      <c r="F827" s="5">
        <f>WholesaleData[[#This Row],[Liquor Volume (L)]]*VLOOKUP(WholesaleData[[#This Row],[Liquor Type]],Table1[#All],2,0)</f>
        <v>198.42251614853998</v>
      </c>
    </row>
    <row r="828" spans="1:6" hidden="1" x14ac:dyDescent="0.25">
      <c r="A828" t="s">
        <v>58</v>
      </c>
      <c r="B828">
        <v>25710</v>
      </c>
      <c r="C828" t="s">
        <v>93</v>
      </c>
      <c r="D828" t="s">
        <v>93</v>
      </c>
      <c r="E828" s="5">
        <v>158726.027932344</v>
      </c>
      <c r="F828" s="5">
        <f>WholesaleData[[#This Row],[Liquor Volume (L)]]*VLOOKUP(WholesaleData[[#This Row],[Liquor Type]],Table1[#All],2,0)</f>
        <v>7936.3013966172002</v>
      </c>
    </row>
    <row r="829" spans="1:6" hidden="1" x14ac:dyDescent="0.25">
      <c r="A829" t="s">
        <v>58</v>
      </c>
      <c r="B829">
        <v>25710</v>
      </c>
      <c r="C829" t="s">
        <v>94</v>
      </c>
      <c r="D829" t="s">
        <v>106</v>
      </c>
      <c r="E829" s="5">
        <v>12140.521264420002</v>
      </c>
      <c r="F829" s="5">
        <f>WholesaleData[[#This Row],[Liquor Volume (L)]]*VLOOKUP(WholesaleData[[#This Row],[Liquor Type]],Table1[#All],2,0)</f>
        <v>2173.1533063311804</v>
      </c>
    </row>
    <row r="830" spans="1:6" hidden="1" x14ac:dyDescent="0.25">
      <c r="A830" t="s">
        <v>58</v>
      </c>
      <c r="B830">
        <v>25710</v>
      </c>
      <c r="C830" t="s">
        <v>97</v>
      </c>
      <c r="D830" t="s">
        <v>106</v>
      </c>
      <c r="E830" s="5">
        <v>8111.6127522000006</v>
      </c>
      <c r="F830" s="5">
        <f>WholesaleData[[#This Row],[Liquor Volume (L)]]*VLOOKUP(WholesaleData[[#This Row],[Liquor Type]],Table1[#All],2,0)</f>
        <v>1451.9786826438001</v>
      </c>
    </row>
    <row r="831" spans="1:6" hidden="1" x14ac:dyDescent="0.25">
      <c r="A831" t="s">
        <v>58</v>
      </c>
      <c r="B831">
        <v>25710</v>
      </c>
      <c r="C831" t="s">
        <v>98</v>
      </c>
      <c r="D831" t="s">
        <v>107</v>
      </c>
      <c r="E831" s="5">
        <v>450090.50077324692</v>
      </c>
      <c r="F831" s="5">
        <f>WholesaleData[[#This Row],[Liquor Volume (L)]]*VLOOKUP(WholesaleData[[#This Row],[Liquor Type]],Table1[#All],2,0)</f>
        <v>22549.534088739671</v>
      </c>
    </row>
    <row r="832" spans="1:6" hidden="1" x14ac:dyDescent="0.25">
      <c r="A832" t="s">
        <v>58</v>
      </c>
      <c r="B832">
        <v>25710</v>
      </c>
      <c r="C832" t="s">
        <v>99</v>
      </c>
      <c r="D832" t="s">
        <v>107</v>
      </c>
      <c r="E832" s="5">
        <v>123915.844133682</v>
      </c>
      <c r="F832" s="5">
        <f>WholesaleData[[#This Row],[Liquor Volume (L)]]*VLOOKUP(WholesaleData[[#This Row],[Liquor Type]],Table1[#All],2,0)</f>
        <v>51672.907003745393</v>
      </c>
    </row>
    <row r="833" spans="1:6" hidden="1" x14ac:dyDescent="0.25">
      <c r="A833" t="s">
        <v>58</v>
      </c>
      <c r="B833">
        <v>25710</v>
      </c>
      <c r="C833" t="s">
        <v>100</v>
      </c>
      <c r="D833" t="s">
        <v>106</v>
      </c>
      <c r="E833" s="5">
        <v>1002552.83464492</v>
      </c>
      <c r="F833" s="5">
        <f>WholesaleData[[#This Row],[Liquor Volume (L)]]*VLOOKUP(WholesaleData[[#This Row],[Liquor Type]],Table1[#All],2,0)</f>
        <v>123313.99866132515</v>
      </c>
    </row>
    <row r="834" spans="1:6" hidden="1" x14ac:dyDescent="0.25">
      <c r="A834" t="s">
        <v>58</v>
      </c>
      <c r="B834">
        <v>25710</v>
      </c>
      <c r="C834" t="s">
        <v>101</v>
      </c>
      <c r="D834" t="s">
        <v>106</v>
      </c>
      <c r="E834" s="5">
        <v>846</v>
      </c>
      <c r="F834" s="5">
        <f>WholesaleData[[#This Row],[Liquor Volume (L)]]*VLOOKUP(WholesaleData[[#This Row],[Liquor Type]],Table1[#All],2,0)</f>
        <v>104.05799999999999</v>
      </c>
    </row>
    <row r="835" spans="1:6" hidden="1" x14ac:dyDescent="0.25">
      <c r="A835" t="s">
        <v>58</v>
      </c>
      <c r="B835">
        <v>25710</v>
      </c>
      <c r="C835" t="s">
        <v>102</v>
      </c>
      <c r="D835" t="s">
        <v>106</v>
      </c>
      <c r="E835" s="5">
        <v>897.30332850000002</v>
      </c>
      <c r="F835" s="5">
        <f>WholesaleData[[#This Row],[Liquor Volume (L)]]*VLOOKUP(WholesaleData[[#This Row],[Liquor Type]],Table1[#All],2,0)</f>
        <v>110.3683094055</v>
      </c>
    </row>
    <row r="836" spans="1:6" hidden="1" x14ac:dyDescent="0.25">
      <c r="A836" t="s">
        <v>58</v>
      </c>
      <c r="B836">
        <v>25710</v>
      </c>
      <c r="C836" t="s">
        <v>103</v>
      </c>
      <c r="D836" t="s">
        <v>106</v>
      </c>
      <c r="E836" s="5">
        <v>224356.24390860001</v>
      </c>
      <c r="F836" s="5">
        <f>WholesaleData[[#This Row],[Liquor Volume (L)]]*VLOOKUP(WholesaleData[[#This Row],[Liquor Type]],Table1[#All],2,0)</f>
        <v>27595.818000757801</v>
      </c>
    </row>
    <row r="837" spans="1:6" hidden="1" x14ac:dyDescent="0.25">
      <c r="A837" t="s">
        <v>113</v>
      </c>
      <c r="B837">
        <v>0</v>
      </c>
      <c r="C837" t="s">
        <v>87</v>
      </c>
      <c r="D837" t="s">
        <v>105</v>
      </c>
      <c r="E837" s="5">
        <v>167878.68</v>
      </c>
      <c r="F837" s="5">
        <f>WholesaleData[[#This Row],[Liquor Volume (L)]]*VLOOKUP(WholesaleData[[#This Row],[Liquor Type]],Table1[#All],2,0)</f>
        <v>7991.0251680000001</v>
      </c>
    </row>
    <row r="838" spans="1:6" hidden="1" x14ac:dyDescent="0.25">
      <c r="A838" t="s">
        <v>113</v>
      </c>
      <c r="B838">
        <v>0</v>
      </c>
      <c r="C838" t="s">
        <v>88</v>
      </c>
      <c r="D838" t="s">
        <v>105</v>
      </c>
      <c r="E838" s="5">
        <v>10303.5</v>
      </c>
      <c r="F838" s="5">
        <f>WholesaleData[[#This Row],[Liquor Volume (L)]]*VLOOKUP(WholesaleData[[#This Row],[Liquor Type]],Table1[#All],2,0)</f>
        <v>490.44660000000005</v>
      </c>
    </row>
    <row r="839" spans="1:6" hidden="1" x14ac:dyDescent="0.25">
      <c r="A839" t="s">
        <v>113</v>
      </c>
      <c r="B839">
        <v>0</v>
      </c>
      <c r="C839" t="s">
        <v>89</v>
      </c>
      <c r="D839" t="s">
        <v>105</v>
      </c>
      <c r="E839" s="5">
        <v>8349.24</v>
      </c>
      <c r="F839" s="5">
        <f>WholesaleData[[#This Row],[Liquor Volume (L)]]*VLOOKUP(WholesaleData[[#This Row],[Liquor Type]],Table1[#All],2,0)</f>
        <v>224.59455599999998</v>
      </c>
    </row>
    <row r="840" spans="1:6" hidden="1" x14ac:dyDescent="0.25">
      <c r="A840" t="s">
        <v>113</v>
      </c>
      <c r="B840">
        <v>0</v>
      </c>
      <c r="C840" t="s">
        <v>90</v>
      </c>
      <c r="D840" t="s">
        <v>105</v>
      </c>
      <c r="E840" s="5">
        <v>594</v>
      </c>
      <c r="F840" s="5">
        <f>WholesaleData[[#This Row],[Liquor Volume (L)]]*VLOOKUP(WholesaleData[[#This Row],[Liquor Type]],Table1[#All],2,0)</f>
        <v>15.9786</v>
      </c>
    </row>
    <row r="841" spans="1:6" hidden="1" x14ac:dyDescent="0.25">
      <c r="A841" t="s">
        <v>113</v>
      </c>
      <c r="B841">
        <v>0</v>
      </c>
      <c r="C841" t="s">
        <v>91</v>
      </c>
      <c r="D841" t="s">
        <v>105</v>
      </c>
      <c r="E841" s="5">
        <v>22714.999999999996</v>
      </c>
      <c r="F841" s="5">
        <f>WholesaleData[[#This Row],[Liquor Volume (L)]]*VLOOKUP(WholesaleData[[#This Row],[Liquor Type]],Table1[#All],2,0)</f>
        <v>790.48199999999986</v>
      </c>
    </row>
    <row r="842" spans="1:6" hidden="1" x14ac:dyDescent="0.25">
      <c r="A842" t="s">
        <v>113</v>
      </c>
      <c r="B842">
        <v>0</v>
      </c>
      <c r="C842" t="s">
        <v>93</v>
      </c>
      <c r="D842" t="s">
        <v>93</v>
      </c>
      <c r="E842" s="5">
        <v>13362.23</v>
      </c>
      <c r="F842" s="5">
        <f>WholesaleData[[#This Row],[Liquor Volume (L)]]*VLOOKUP(WholesaleData[[#This Row],[Liquor Type]],Table1[#All],2,0)</f>
        <v>668.11149999999998</v>
      </c>
    </row>
    <row r="843" spans="1:6" hidden="1" x14ac:dyDescent="0.25">
      <c r="A843" t="s">
        <v>113</v>
      </c>
      <c r="B843">
        <v>0</v>
      </c>
      <c r="C843" t="s">
        <v>94</v>
      </c>
      <c r="D843" t="s">
        <v>106</v>
      </c>
      <c r="E843" s="5">
        <v>1890.65</v>
      </c>
      <c r="F843" s="5">
        <f>WholesaleData[[#This Row],[Liquor Volume (L)]]*VLOOKUP(WholesaleData[[#This Row],[Liquor Type]],Table1[#All],2,0)</f>
        <v>338.42635000000001</v>
      </c>
    </row>
    <row r="844" spans="1:6" hidden="1" x14ac:dyDescent="0.25">
      <c r="A844" t="s">
        <v>113</v>
      </c>
      <c r="B844">
        <v>0</v>
      </c>
      <c r="C844" t="s">
        <v>97</v>
      </c>
      <c r="D844" t="s">
        <v>106</v>
      </c>
      <c r="E844" s="5">
        <v>12</v>
      </c>
      <c r="F844" s="5">
        <f>WholesaleData[[#This Row],[Liquor Volume (L)]]*VLOOKUP(WholesaleData[[#This Row],[Liquor Type]],Table1[#All],2,0)</f>
        <v>2.1479999999999997</v>
      </c>
    </row>
    <row r="845" spans="1:6" hidden="1" x14ac:dyDescent="0.25">
      <c r="A845" t="s">
        <v>113</v>
      </c>
      <c r="B845">
        <v>0</v>
      </c>
      <c r="C845" t="s">
        <v>98</v>
      </c>
      <c r="D845" t="s">
        <v>107</v>
      </c>
      <c r="E845" s="5">
        <v>53179.060000000005</v>
      </c>
      <c r="F845" s="5">
        <f>WholesaleData[[#This Row],[Liquor Volume (L)]]*VLOOKUP(WholesaleData[[#This Row],[Liquor Type]],Table1[#All],2,0)</f>
        <v>2664.2709060000002</v>
      </c>
    </row>
    <row r="846" spans="1:6" hidden="1" x14ac:dyDescent="0.25">
      <c r="A846" t="s">
        <v>113</v>
      </c>
      <c r="B846">
        <v>0</v>
      </c>
      <c r="C846" t="s">
        <v>99</v>
      </c>
      <c r="D846" t="s">
        <v>107</v>
      </c>
      <c r="E846" s="5">
        <v>10536.050000000001</v>
      </c>
      <c r="F846" s="5">
        <f>WholesaleData[[#This Row],[Liquor Volume (L)]]*VLOOKUP(WholesaleData[[#This Row],[Liquor Type]],Table1[#All],2,0)</f>
        <v>4393.5328500000005</v>
      </c>
    </row>
    <row r="847" spans="1:6" hidden="1" x14ac:dyDescent="0.25">
      <c r="A847" t="s">
        <v>113</v>
      </c>
      <c r="B847">
        <v>0</v>
      </c>
      <c r="C847" t="s">
        <v>100</v>
      </c>
      <c r="D847" t="s">
        <v>106</v>
      </c>
      <c r="E847" s="5">
        <v>50343.719999999994</v>
      </c>
      <c r="F847" s="5">
        <f>WholesaleData[[#This Row],[Liquor Volume (L)]]*VLOOKUP(WholesaleData[[#This Row],[Liquor Type]],Table1[#All],2,0)</f>
        <v>6192.2775599999995</v>
      </c>
    </row>
    <row r="848" spans="1:6" hidden="1" x14ac:dyDescent="0.25">
      <c r="A848" t="s">
        <v>113</v>
      </c>
      <c r="B848">
        <v>0</v>
      </c>
      <c r="C848" t="s">
        <v>101</v>
      </c>
      <c r="D848" t="s">
        <v>106</v>
      </c>
      <c r="E848" s="5">
        <v>6450</v>
      </c>
      <c r="F848" s="5">
        <f>WholesaleData[[#This Row],[Liquor Volume (L)]]*VLOOKUP(WholesaleData[[#This Row],[Liquor Type]],Table1[#All],2,0)</f>
        <v>793.35</v>
      </c>
    </row>
    <row r="849" spans="1:6" hidden="1" x14ac:dyDescent="0.25">
      <c r="A849" t="s">
        <v>113</v>
      </c>
      <c r="B849">
        <v>0</v>
      </c>
      <c r="C849" t="s">
        <v>103</v>
      </c>
      <c r="D849" t="s">
        <v>106</v>
      </c>
      <c r="E849" s="5">
        <v>21698</v>
      </c>
      <c r="F849" s="5">
        <f>WholesaleData[[#This Row],[Liquor Volume (L)]]*VLOOKUP(WholesaleData[[#This Row],[Liquor Type]],Table1[#All],2,0)</f>
        <v>2668.8539999999998</v>
      </c>
    </row>
    <row r="850" spans="1:6" hidden="1" x14ac:dyDescent="0.25">
      <c r="A850" t="s">
        <v>113</v>
      </c>
      <c r="B850">
        <v>0</v>
      </c>
      <c r="C850" t="s">
        <v>87</v>
      </c>
      <c r="D850" t="s">
        <v>105</v>
      </c>
      <c r="E850" s="5">
        <v>4648364.9164511887</v>
      </c>
      <c r="F850" s="5">
        <f>WholesaleData[[#This Row],[Liquor Volume (L)]]*VLOOKUP(WholesaleData[[#This Row],[Liquor Type]],Table1[#All],2,0)</f>
        <v>221262.17002307659</v>
      </c>
    </row>
    <row r="851" spans="1:6" hidden="1" x14ac:dyDescent="0.25">
      <c r="A851" t="s">
        <v>113</v>
      </c>
      <c r="B851">
        <v>0</v>
      </c>
      <c r="C851" t="s">
        <v>88</v>
      </c>
      <c r="D851" t="s">
        <v>105</v>
      </c>
      <c r="E851" s="5">
        <v>388921.39963715</v>
      </c>
      <c r="F851" s="5">
        <f>WholesaleData[[#This Row],[Liquor Volume (L)]]*VLOOKUP(WholesaleData[[#This Row],[Liquor Type]],Table1[#All],2,0)</f>
        <v>18512.658622728341</v>
      </c>
    </row>
    <row r="852" spans="1:6" hidden="1" x14ac:dyDescent="0.25">
      <c r="A852" t="s">
        <v>113</v>
      </c>
      <c r="B852">
        <v>0</v>
      </c>
      <c r="C852" t="s">
        <v>89</v>
      </c>
      <c r="D852" t="s">
        <v>105</v>
      </c>
      <c r="E852" s="5">
        <v>260319.07220695898</v>
      </c>
      <c r="F852" s="5">
        <f>WholesaleData[[#This Row],[Liquor Volume (L)]]*VLOOKUP(WholesaleData[[#This Row],[Liquor Type]],Table1[#All],2,0)</f>
        <v>7002.5830423671969</v>
      </c>
    </row>
    <row r="853" spans="1:6" hidden="1" x14ac:dyDescent="0.25">
      <c r="A853" t="s">
        <v>113</v>
      </c>
      <c r="B853">
        <v>0</v>
      </c>
      <c r="C853" t="s">
        <v>90</v>
      </c>
      <c r="D853" t="s">
        <v>105</v>
      </c>
      <c r="E853" s="5">
        <v>38433.433810050003</v>
      </c>
      <c r="F853" s="5">
        <f>WholesaleData[[#This Row],[Liquor Volume (L)]]*VLOOKUP(WholesaleData[[#This Row],[Liquor Type]],Table1[#All],2,0)</f>
        <v>1033.859369490345</v>
      </c>
    </row>
    <row r="854" spans="1:6" hidden="1" x14ac:dyDescent="0.25">
      <c r="A854" t="s">
        <v>113</v>
      </c>
      <c r="B854">
        <v>0</v>
      </c>
      <c r="C854" t="s">
        <v>91</v>
      </c>
      <c r="D854" t="s">
        <v>105</v>
      </c>
      <c r="E854" s="5">
        <v>1363856.5525615502</v>
      </c>
      <c r="F854" s="5">
        <f>WholesaleData[[#This Row],[Liquor Volume (L)]]*VLOOKUP(WholesaleData[[#This Row],[Liquor Type]],Table1[#All],2,0)</f>
        <v>47462.208029141941</v>
      </c>
    </row>
    <row r="855" spans="1:6" hidden="1" x14ac:dyDescent="0.25">
      <c r="A855" t="s">
        <v>113</v>
      </c>
      <c r="B855">
        <v>0</v>
      </c>
      <c r="C855" t="s">
        <v>92</v>
      </c>
      <c r="D855" t="s">
        <v>105</v>
      </c>
      <c r="E855" s="5">
        <v>83188.581691400002</v>
      </c>
      <c r="F855" s="5">
        <f>WholesaleData[[#This Row],[Liquor Volume (L)]]*VLOOKUP(WholesaleData[[#This Row],[Liquor Type]],Table1[#All],2,0)</f>
        <v>2894.9626428607198</v>
      </c>
    </row>
    <row r="856" spans="1:6" hidden="1" x14ac:dyDescent="0.25">
      <c r="A856" t="s">
        <v>113</v>
      </c>
      <c r="B856">
        <v>0</v>
      </c>
      <c r="C856" t="s">
        <v>93</v>
      </c>
      <c r="D856" t="s">
        <v>93</v>
      </c>
      <c r="E856" s="5">
        <v>227234.888274078</v>
      </c>
      <c r="F856" s="5">
        <f>WholesaleData[[#This Row],[Liquor Volume (L)]]*VLOOKUP(WholesaleData[[#This Row],[Liquor Type]],Table1[#All],2,0)</f>
        <v>11361.7444137039</v>
      </c>
    </row>
    <row r="857" spans="1:6" hidden="1" x14ac:dyDescent="0.25">
      <c r="A857" t="s">
        <v>113</v>
      </c>
      <c r="B857">
        <v>0</v>
      </c>
      <c r="C857" t="s">
        <v>94</v>
      </c>
      <c r="D857" t="s">
        <v>106</v>
      </c>
      <c r="E857" s="5">
        <v>35716.696594414992</v>
      </c>
      <c r="F857" s="5">
        <f>WholesaleData[[#This Row],[Liquor Volume (L)]]*VLOOKUP(WholesaleData[[#This Row],[Liquor Type]],Table1[#All],2,0)</f>
        <v>6393.2886904002835</v>
      </c>
    </row>
    <row r="858" spans="1:6" hidden="1" x14ac:dyDescent="0.25">
      <c r="A858" t="s">
        <v>113</v>
      </c>
      <c r="B858">
        <v>0</v>
      </c>
      <c r="C858" t="s">
        <v>97</v>
      </c>
      <c r="D858" t="s">
        <v>106</v>
      </c>
      <c r="E858" s="5">
        <v>23978.2533267</v>
      </c>
      <c r="F858" s="5">
        <f>WholesaleData[[#This Row],[Liquor Volume (L)]]*VLOOKUP(WholesaleData[[#This Row],[Liquor Type]],Table1[#All],2,0)</f>
        <v>4292.1073454792995</v>
      </c>
    </row>
    <row r="859" spans="1:6" hidden="1" x14ac:dyDescent="0.25">
      <c r="A859" t="s">
        <v>113</v>
      </c>
      <c r="B859">
        <v>0</v>
      </c>
      <c r="C859" t="s">
        <v>98</v>
      </c>
      <c r="D859" t="s">
        <v>107</v>
      </c>
      <c r="E859" s="5">
        <v>1077274.0942731691</v>
      </c>
      <c r="F859" s="5">
        <f>WholesaleData[[#This Row],[Liquor Volume (L)]]*VLOOKUP(WholesaleData[[#This Row],[Liquor Type]],Table1[#All],2,0)</f>
        <v>53971.432123085768</v>
      </c>
    </row>
    <row r="860" spans="1:6" hidden="1" x14ac:dyDescent="0.25">
      <c r="A860" t="s">
        <v>113</v>
      </c>
      <c r="B860">
        <v>0</v>
      </c>
      <c r="C860" t="s">
        <v>99</v>
      </c>
      <c r="D860" t="s">
        <v>107</v>
      </c>
      <c r="E860" s="5">
        <v>167655.10465177702</v>
      </c>
      <c r="F860" s="5">
        <f>WholesaleData[[#This Row],[Liquor Volume (L)]]*VLOOKUP(WholesaleData[[#This Row],[Liquor Type]],Table1[#All],2,0)</f>
        <v>69912.178639791018</v>
      </c>
    </row>
    <row r="861" spans="1:6" hidden="1" x14ac:dyDescent="0.25">
      <c r="A861" t="s">
        <v>113</v>
      </c>
      <c r="B861">
        <v>0</v>
      </c>
      <c r="C861" t="s">
        <v>100</v>
      </c>
      <c r="D861" t="s">
        <v>106</v>
      </c>
      <c r="E861" s="5">
        <v>801031.28088883508</v>
      </c>
      <c r="F861" s="5">
        <f>WholesaleData[[#This Row],[Liquor Volume (L)]]*VLOOKUP(WholesaleData[[#This Row],[Liquor Type]],Table1[#All],2,0)</f>
        <v>98526.847549326718</v>
      </c>
    </row>
    <row r="862" spans="1:6" hidden="1" x14ac:dyDescent="0.25">
      <c r="A862" t="s">
        <v>113</v>
      </c>
      <c r="B862">
        <v>0</v>
      </c>
      <c r="C862" t="s">
        <v>101</v>
      </c>
      <c r="D862" t="s">
        <v>106</v>
      </c>
      <c r="E862" s="5">
        <v>110171.581454</v>
      </c>
      <c r="F862" s="5">
        <f>WholesaleData[[#This Row],[Liquor Volume (L)]]*VLOOKUP(WholesaleData[[#This Row],[Liquor Type]],Table1[#All],2,0)</f>
        <v>13551.104518841999</v>
      </c>
    </row>
    <row r="863" spans="1:6" hidden="1" x14ac:dyDescent="0.25">
      <c r="A863" t="s">
        <v>113</v>
      </c>
      <c r="B863">
        <v>0</v>
      </c>
      <c r="C863" t="s">
        <v>102</v>
      </c>
      <c r="D863" t="s">
        <v>106</v>
      </c>
      <c r="E863" s="5">
        <v>283.81915792000001</v>
      </c>
      <c r="F863" s="5">
        <f>WholesaleData[[#This Row],[Liquor Volume (L)]]*VLOOKUP(WholesaleData[[#This Row],[Liquor Type]],Table1[#All],2,0)</f>
        <v>34.909756424160001</v>
      </c>
    </row>
    <row r="864" spans="1:6" hidden="1" x14ac:dyDescent="0.25">
      <c r="A864" t="s">
        <v>113</v>
      </c>
      <c r="B864">
        <v>0</v>
      </c>
      <c r="C864" t="s">
        <v>103</v>
      </c>
      <c r="D864" t="s">
        <v>106</v>
      </c>
      <c r="E864" s="5">
        <v>438010.66624280001</v>
      </c>
      <c r="F864" s="5">
        <f>WholesaleData[[#This Row],[Liquor Volume (L)]]*VLOOKUP(WholesaleData[[#This Row],[Liquor Type]],Table1[#All],2,0)</f>
        <v>53875.3119478644</v>
      </c>
    </row>
    <row r="865" spans="1:6" hidden="1" x14ac:dyDescent="0.25">
      <c r="A865" t="s">
        <v>59</v>
      </c>
      <c r="B865">
        <v>25810</v>
      </c>
      <c r="C865" t="s">
        <v>87</v>
      </c>
      <c r="D865" t="s">
        <v>105</v>
      </c>
      <c r="E865" s="5">
        <v>752911.12878154102</v>
      </c>
      <c r="F865" s="5">
        <f>WholesaleData[[#This Row],[Liquor Volume (L)]]*VLOOKUP(WholesaleData[[#This Row],[Liquor Type]],Table1[#All],2,0)</f>
        <v>35838.569730001356</v>
      </c>
    </row>
    <row r="866" spans="1:6" hidden="1" x14ac:dyDescent="0.25">
      <c r="A866" t="s">
        <v>59</v>
      </c>
      <c r="B866">
        <v>25810</v>
      </c>
      <c r="C866" t="s">
        <v>88</v>
      </c>
      <c r="D866" t="s">
        <v>105</v>
      </c>
      <c r="E866" s="5">
        <v>92906.756789800012</v>
      </c>
      <c r="F866" s="5">
        <f>WholesaleData[[#This Row],[Liquor Volume (L)]]*VLOOKUP(WholesaleData[[#This Row],[Liquor Type]],Table1[#All],2,0)</f>
        <v>4422.3616231944807</v>
      </c>
    </row>
    <row r="867" spans="1:6" hidden="1" x14ac:dyDescent="0.25">
      <c r="A867" t="s">
        <v>59</v>
      </c>
      <c r="B867">
        <v>25810</v>
      </c>
      <c r="C867" t="s">
        <v>89</v>
      </c>
      <c r="D867" t="s">
        <v>105</v>
      </c>
      <c r="E867" s="5">
        <v>76844.647830585003</v>
      </c>
      <c r="F867" s="5">
        <f>WholesaleData[[#This Row],[Liquor Volume (L)]]*VLOOKUP(WholesaleData[[#This Row],[Liquor Type]],Table1[#All],2,0)</f>
        <v>2067.1210266427365</v>
      </c>
    </row>
    <row r="868" spans="1:6" hidden="1" x14ac:dyDescent="0.25">
      <c r="A868" t="s">
        <v>59</v>
      </c>
      <c r="B868">
        <v>25810</v>
      </c>
      <c r="C868" t="s">
        <v>90</v>
      </c>
      <c r="D868" t="s">
        <v>105</v>
      </c>
      <c r="E868" s="5">
        <v>10957.7544612</v>
      </c>
      <c r="F868" s="5">
        <f>WholesaleData[[#This Row],[Liquor Volume (L)]]*VLOOKUP(WholesaleData[[#This Row],[Liquor Type]],Table1[#All],2,0)</f>
        <v>294.76359500628001</v>
      </c>
    </row>
    <row r="869" spans="1:6" hidden="1" x14ac:dyDescent="0.25">
      <c r="A869" t="s">
        <v>59</v>
      </c>
      <c r="B869">
        <v>25810</v>
      </c>
      <c r="C869" t="s">
        <v>91</v>
      </c>
      <c r="D869" t="s">
        <v>105</v>
      </c>
      <c r="E869" s="5">
        <v>244246.13780640994</v>
      </c>
      <c r="F869" s="5">
        <f>WholesaleData[[#This Row],[Liquor Volume (L)]]*VLOOKUP(WholesaleData[[#This Row],[Liquor Type]],Table1[#All],2,0)</f>
        <v>8499.7655956630661</v>
      </c>
    </row>
    <row r="870" spans="1:6" hidden="1" x14ac:dyDescent="0.25">
      <c r="A870" t="s">
        <v>59</v>
      </c>
      <c r="B870">
        <v>25810</v>
      </c>
      <c r="C870" t="s">
        <v>92</v>
      </c>
      <c r="D870" t="s">
        <v>105</v>
      </c>
      <c r="E870" s="5">
        <v>16604.6478833</v>
      </c>
      <c r="F870" s="5">
        <f>WholesaleData[[#This Row],[Liquor Volume (L)]]*VLOOKUP(WholesaleData[[#This Row],[Liquor Type]],Table1[#All],2,0)</f>
        <v>577.84174633883993</v>
      </c>
    </row>
    <row r="871" spans="1:6" hidden="1" x14ac:dyDescent="0.25">
      <c r="A871" t="s">
        <v>59</v>
      </c>
      <c r="B871">
        <v>25810</v>
      </c>
      <c r="C871" t="s">
        <v>93</v>
      </c>
      <c r="D871" t="s">
        <v>93</v>
      </c>
      <c r="E871" s="5">
        <v>45070.928796139007</v>
      </c>
      <c r="F871" s="5">
        <f>WholesaleData[[#This Row],[Liquor Volume (L)]]*VLOOKUP(WholesaleData[[#This Row],[Liquor Type]],Table1[#All],2,0)</f>
        <v>2253.5464398069503</v>
      </c>
    </row>
    <row r="872" spans="1:6" hidden="1" x14ac:dyDescent="0.25">
      <c r="A872" t="s">
        <v>59</v>
      </c>
      <c r="B872">
        <v>25810</v>
      </c>
      <c r="C872" t="s">
        <v>94</v>
      </c>
      <c r="D872" t="s">
        <v>106</v>
      </c>
      <c r="E872" s="5">
        <v>8895.8489403500007</v>
      </c>
      <c r="F872" s="5">
        <f>WholesaleData[[#This Row],[Liquor Volume (L)]]*VLOOKUP(WholesaleData[[#This Row],[Liquor Type]],Table1[#All],2,0)</f>
        <v>1592.3569603226501</v>
      </c>
    </row>
    <row r="873" spans="1:6" hidden="1" x14ac:dyDescent="0.25">
      <c r="A873" t="s">
        <v>59</v>
      </c>
      <c r="B873">
        <v>25810</v>
      </c>
      <c r="C873" t="s">
        <v>95</v>
      </c>
      <c r="D873" t="s">
        <v>106</v>
      </c>
      <c r="E873" s="5">
        <v>1004.4898751999999</v>
      </c>
      <c r="F873" s="5">
        <f>WholesaleData[[#This Row],[Liquor Volume (L)]]*VLOOKUP(WholesaleData[[#This Row],[Liquor Type]],Table1[#All],2,0)</f>
        <v>179.80368766079997</v>
      </c>
    </row>
    <row r="874" spans="1:6" hidden="1" x14ac:dyDescent="0.25">
      <c r="A874" t="s">
        <v>59</v>
      </c>
      <c r="B874">
        <v>25810</v>
      </c>
      <c r="C874" t="s">
        <v>97</v>
      </c>
      <c r="D874" t="s">
        <v>106</v>
      </c>
      <c r="E874" s="5">
        <v>3186.0843789999999</v>
      </c>
      <c r="F874" s="5">
        <f>WholesaleData[[#This Row],[Liquor Volume (L)]]*VLOOKUP(WholesaleData[[#This Row],[Liquor Type]],Table1[#All],2,0)</f>
        <v>570.30910384099991</v>
      </c>
    </row>
    <row r="875" spans="1:6" hidden="1" x14ac:dyDescent="0.25">
      <c r="A875" t="s">
        <v>59</v>
      </c>
      <c r="B875">
        <v>25810</v>
      </c>
      <c r="C875" t="s">
        <v>98</v>
      </c>
      <c r="D875" t="s">
        <v>107</v>
      </c>
      <c r="E875" s="5">
        <v>178244.19093476399</v>
      </c>
      <c r="F875" s="5">
        <f>WholesaleData[[#This Row],[Liquor Volume (L)]]*VLOOKUP(WholesaleData[[#This Row],[Liquor Type]],Table1[#All],2,0)</f>
        <v>8930.0339658316752</v>
      </c>
    </row>
    <row r="876" spans="1:6" hidden="1" x14ac:dyDescent="0.25">
      <c r="A876" t="s">
        <v>59</v>
      </c>
      <c r="B876">
        <v>25810</v>
      </c>
      <c r="C876" t="s">
        <v>99</v>
      </c>
      <c r="D876" t="s">
        <v>107</v>
      </c>
      <c r="E876" s="5">
        <v>22881.421330585003</v>
      </c>
      <c r="F876" s="5">
        <f>WholesaleData[[#This Row],[Liquor Volume (L)]]*VLOOKUP(WholesaleData[[#This Row],[Liquor Type]],Table1[#All],2,0)</f>
        <v>9541.5526948539464</v>
      </c>
    </row>
    <row r="877" spans="1:6" hidden="1" x14ac:dyDescent="0.25">
      <c r="A877" t="s">
        <v>59</v>
      </c>
      <c r="B877">
        <v>25810</v>
      </c>
      <c r="C877" t="s">
        <v>100</v>
      </c>
      <c r="D877" t="s">
        <v>106</v>
      </c>
      <c r="E877" s="5">
        <v>106163.215556544</v>
      </c>
      <c r="F877" s="5">
        <f>WholesaleData[[#This Row],[Liquor Volume (L)]]*VLOOKUP(WholesaleData[[#This Row],[Liquor Type]],Table1[#All],2,0)</f>
        <v>13058.075513454913</v>
      </c>
    </row>
    <row r="878" spans="1:6" hidden="1" x14ac:dyDescent="0.25">
      <c r="A878" t="s">
        <v>59</v>
      </c>
      <c r="B878">
        <v>25810</v>
      </c>
      <c r="C878" t="s">
        <v>101</v>
      </c>
      <c r="D878" t="s">
        <v>106</v>
      </c>
      <c r="E878" s="5">
        <v>7675.1338116800007</v>
      </c>
      <c r="F878" s="5">
        <f>WholesaleData[[#This Row],[Liquor Volume (L)]]*VLOOKUP(WholesaleData[[#This Row],[Liquor Type]],Table1[#All],2,0)</f>
        <v>944.04145883664012</v>
      </c>
    </row>
    <row r="879" spans="1:6" hidden="1" x14ac:dyDescent="0.25">
      <c r="A879" t="s">
        <v>59</v>
      </c>
      <c r="B879">
        <v>25810</v>
      </c>
      <c r="C879" t="s">
        <v>102</v>
      </c>
      <c r="D879" t="s">
        <v>106</v>
      </c>
      <c r="E879" s="5">
        <v>415.2190592</v>
      </c>
      <c r="F879" s="5">
        <f>WholesaleData[[#This Row],[Liquor Volume (L)]]*VLOOKUP(WholesaleData[[#This Row],[Liquor Type]],Table1[#All],2,0)</f>
        <v>51.071944281599997</v>
      </c>
    </row>
    <row r="880" spans="1:6" hidden="1" x14ac:dyDescent="0.25">
      <c r="A880" t="s">
        <v>59</v>
      </c>
      <c r="B880">
        <v>25810</v>
      </c>
      <c r="C880" t="s">
        <v>103</v>
      </c>
      <c r="D880" t="s">
        <v>106</v>
      </c>
      <c r="E880" s="5">
        <v>75859.4587111</v>
      </c>
      <c r="F880" s="5">
        <f>WholesaleData[[#This Row],[Liquor Volume (L)]]*VLOOKUP(WholesaleData[[#This Row],[Liquor Type]],Table1[#All],2,0)</f>
        <v>9330.7134214652997</v>
      </c>
    </row>
    <row r="881" spans="1:6" hidden="1" x14ac:dyDescent="0.25">
      <c r="A881" t="s">
        <v>60</v>
      </c>
      <c r="B881">
        <v>25900</v>
      </c>
      <c r="C881" t="s">
        <v>87</v>
      </c>
      <c r="D881" t="s">
        <v>105</v>
      </c>
      <c r="E881" s="5">
        <v>4647708.6623482993</v>
      </c>
      <c r="F881" s="5">
        <f>WholesaleData[[#This Row],[Liquor Volume (L)]]*VLOOKUP(WholesaleData[[#This Row],[Liquor Type]],Table1[#All],2,0)</f>
        <v>221230.93232777907</v>
      </c>
    </row>
    <row r="882" spans="1:6" hidden="1" x14ac:dyDescent="0.25">
      <c r="A882" t="s">
        <v>60</v>
      </c>
      <c r="B882">
        <v>25900</v>
      </c>
      <c r="C882" t="s">
        <v>88</v>
      </c>
      <c r="D882" t="s">
        <v>105</v>
      </c>
      <c r="E882" s="5">
        <v>2198124.152339899</v>
      </c>
      <c r="F882" s="5">
        <f>WholesaleData[[#This Row],[Liquor Volume (L)]]*VLOOKUP(WholesaleData[[#This Row],[Liquor Type]],Table1[#All],2,0)</f>
        <v>104630.70965137921</v>
      </c>
    </row>
    <row r="883" spans="1:6" hidden="1" x14ac:dyDescent="0.25">
      <c r="A883" t="s">
        <v>60</v>
      </c>
      <c r="B883">
        <v>25900</v>
      </c>
      <c r="C883" t="s">
        <v>89</v>
      </c>
      <c r="D883" t="s">
        <v>105</v>
      </c>
      <c r="E883" s="5">
        <v>140160.85394390501</v>
      </c>
      <c r="F883" s="5">
        <f>WholesaleData[[#This Row],[Liquor Volume (L)]]*VLOOKUP(WholesaleData[[#This Row],[Liquor Type]],Table1[#All],2,0)</f>
        <v>3770.3269710910449</v>
      </c>
    </row>
    <row r="884" spans="1:6" hidden="1" x14ac:dyDescent="0.25">
      <c r="A884" t="s">
        <v>60</v>
      </c>
      <c r="B884">
        <v>25900</v>
      </c>
      <c r="C884" t="s">
        <v>90</v>
      </c>
      <c r="D884" t="s">
        <v>105</v>
      </c>
      <c r="E884" s="5">
        <v>34865.655288299997</v>
      </c>
      <c r="F884" s="5">
        <f>WholesaleData[[#This Row],[Liquor Volume (L)]]*VLOOKUP(WholesaleData[[#This Row],[Liquor Type]],Table1[#All],2,0)</f>
        <v>937.88612725526991</v>
      </c>
    </row>
    <row r="885" spans="1:6" hidden="1" x14ac:dyDescent="0.25">
      <c r="A885" t="s">
        <v>60</v>
      </c>
      <c r="B885">
        <v>25900</v>
      </c>
      <c r="C885" t="s">
        <v>91</v>
      </c>
      <c r="D885" t="s">
        <v>105</v>
      </c>
      <c r="E885" s="5">
        <v>112967.04119324998</v>
      </c>
      <c r="F885" s="5">
        <f>WholesaleData[[#This Row],[Liquor Volume (L)]]*VLOOKUP(WholesaleData[[#This Row],[Liquor Type]],Table1[#All],2,0)</f>
        <v>3931.253033525099</v>
      </c>
    </row>
    <row r="886" spans="1:6" hidden="1" x14ac:dyDescent="0.25">
      <c r="A886" t="s">
        <v>60</v>
      </c>
      <c r="B886">
        <v>25900</v>
      </c>
      <c r="C886" t="s">
        <v>92</v>
      </c>
      <c r="D886" t="s">
        <v>105</v>
      </c>
      <c r="E886" s="5">
        <v>139939.72260295</v>
      </c>
      <c r="F886" s="5">
        <f>WholesaleData[[#This Row],[Liquor Volume (L)]]*VLOOKUP(WholesaleData[[#This Row],[Liquor Type]],Table1[#All],2,0)</f>
        <v>4869.9023465826594</v>
      </c>
    </row>
    <row r="887" spans="1:6" hidden="1" x14ac:dyDescent="0.25">
      <c r="A887" t="s">
        <v>60</v>
      </c>
      <c r="B887">
        <v>25900</v>
      </c>
      <c r="C887" t="s">
        <v>93</v>
      </c>
      <c r="D887" t="s">
        <v>93</v>
      </c>
      <c r="E887" s="5">
        <v>596141.52551085001</v>
      </c>
      <c r="F887" s="5">
        <f>WholesaleData[[#This Row],[Liquor Volume (L)]]*VLOOKUP(WholesaleData[[#This Row],[Liquor Type]],Table1[#All],2,0)</f>
        <v>29807.076275542502</v>
      </c>
    </row>
    <row r="888" spans="1:6" hidden="1" x14ac:dyDescent="0.25">
      <c r="A888" t="s">
        <v>60</v>
      </c>
      <c r="B888">
        <v>25900</v>
      </c>
      <c r="C888" t="s">
        <v>94</v>
      </c>
      <c r="D888" t="s">
        <v>106</v>
      </c>
      <c r="E888" s="5">
        <v>25331.024856686003</v>
      </c>
      <c r="F888" s="5">
        <f>WholesaleData[[#This Row],[Liquor Volume (L)]]*VLOOKUP(WholesaleData[[#This Row],[Liquor Type]],Table1[#All],2,0)</f>
        <v>4534.2534493467947</v>
      </c>
    </row>
    <row r="889" spans="1:6" hidden="1" x14ac:dyDescent="0.25">
      <c r="A889" t="s">
        <v>60</v>
      </c>
      <c r="B889">
        <v>25900</v>
      </c>
      <c r="C889" t="s">
        <v>95</v>
      </c>
      <c r="D889" t="s">
        <v>106</v>
      </c>
      <c r="E889" s="5">
        <v>70.39521585</v>
      </c>
      <c r="F889" s="5">
        <f>WholesaleData[[#This Row],[Liquor Volume (L)]]*VLOOKUP(WholesaleData[[#This Row],[Liquor Type]],Table1[#All],2,0)</f>
        <v>12.60074363715</v>
      </c>
    </row>
    <row r="890" spans="1:6" hidden="1" x14ac:dyDescent="0.25">
      <c r="A890" t="s">
        <v>60</v>
      </c>
      <c r="B890">
        <v>25900</v>
      </c>
      <c r="C890" t="s">
        <v>97</v>
      </c>
      <c r="D890" t="s">
        <v>106</v>
      </c>
      <c r="E890" s="5">
        <v>7992.1809548000001</v>
      </c>
      <c r="F890" s="5">
        <f>WholesaleData[[#This Row],[Liquor Volume (L)]]*VLOOKUP(WholesaleData[[#This Row],[Liquor Type]],Table1[#All],2,0)</f>
        <v>1430.6003909091999</v>
      </c>
    </row>
    <row r="891" spans="1:6" hidden="1" x14ac:dyDescent="0.25">
      <c r="A891" t="s">
        <v>60</v>
      </c>
      <c r="B891">
        <v>25900</v>
      </c>
      <c r="C891" t="s">
        <v>98</v>
      </c>
      <c r="D891" t="s">
        <v>107</v>
      </c>
      <c r="E891" s="5">
        <v>491188.38226113492</v>
      </c>
      <c r="F891" s="5">
        <f>WholesaleData[[#This Row],[Liquor Volume (L)]]*VLOOKUP(WholesaleData[[#This Row],[Liquor Type]],Table1[#All],2,0)</f>
        <v>24608.537951282859</v>
      </c>
    </row>
    <row r="892" spans="1:6" hidden="1" x14ac:dyDescent="0.25">
      <c r="A892" t="s">
        <v>60</v>
      </c>
      <c r="B892">
        <v>25900</v>
      </c>
      <c r="C892" t="s">
        <v>99</v>
      </c>
      <c r="D892" t="s">
        <v>107</v>
      </c>
      <c r="E892" s="5">
        <v>356102.16863660095</v>
      </c>
      <c r="F892" s="5">
        <f>WholesaleData[[#This Row],[Liquor Volume (L)]]*VLOOKUP(WholesaleData[[#This Row],[Liquor Type]],Table1[#All],2,0)</f>
        <v>148494.6043214626</v>
      </c>
    </row>
    <row r="893" spans="1:6" hidden="1" x14ac:dyDescent="0.25">
      <c r="A893" t="s">
        <v>60</v>
      </c>
      <c r="B893">
        <v>25900</v>
      </c>
      <c r="C893" t="s">
        <v>100</v>
      </c>
      <c r="D893" t="s">
        <v>106</v>
      </c>
      <c r="E893" s="5">
        <v>3041388.6073392099</v>
      </c>
      <c r="F893" s="5">
        <f>WholesaleData[[#This Row],[Liquor Volume (L)]]*VLOOKUP(WholesaleData[[#This Row],[Liquor Type]],Table1[#All],2,0)</f>
        <v>374090.79870272282</v>
      </c>
    </row>
    <row r="894" spans="1:6" hidden="1" x14ac:dyDescent="0.25">
      <c r="A894" t="s">
        <v>60</v>
      </c>
      <c r="B894">
        <v>25900</v>
      </c>
      <c r="C894" t="s">
        <v>101</v>
      </c>
      <c r="D894" t="s">
        <v>106</v>
      </c>
      <c r="E894" s="5">
        <v>216817.95137602999</v>
      </c>
      <c r="F894" s="5">
        <f>WholesaleData[[#This Row],[Liquor Volume (L)]]*VLOOKUP(WholesaleData[[#This Row],[Liquor Type]],Table1[#All],2,0)</f>
        <v>26668.608019251689</v>
      </c>
    </row>
    <row r="895" spans="1:6" hidden="1" x14ac:dyDescent="0.25">
      <c r="A895" t="s">
        <v>60</v>
      </c>
      <c r="B895">
        <v>25900</v>
      </c>
      <c r="C895" t="s">
        <v>102</v>
      </c>
      <c r="D895" t="s">
        <v>106</v>
      </c>
      <c r="E895" s="5">
        <v>161601.41861340002</v>
      </c>
      <c r="F895" s="5">
        <f>WholesaleData[[#This Row],[Liquor Volume (L)]]*VLOOKUP(WholesaleData[[#This Row],[Liquor Type]],Table1[#All],2,0)</f>
        <v>19876.974489448203</v>
      </c>
    </row>
    <row r="896" spans="1:6" hidden="1" x14ac:dyDescent="0.25">
      <c r="A896" t="s">
        <v>60</v>
      </c>
      <c r="B896">
        <v>25900</v>
      </c>
      <c r="C896" t="s">
        <v>103</v>
      </c>
      <c r="D896" t="s">
        <v>106</v>
      </c>
      <c r="E896" s="5">
        <v>347203.10787007003</v>
      </c>
      <c r="F896" s="5">
        <f>WholesaleData[[#This Row],[Liquor Volume (L)]]*VLOOKUP(WholesaleData[[#This Row],[Liquor Type]],Table1[#All],2,0)</f>
        <v>42705.982268018612</v>
      </c>
    </row>
    <row r="897" spans="1:6" hidden="1" x14ac:dyDescent="0.25">
      <c r="A897" t="s">
        <v>61</v>
      </c>
      <c r="B897">
        <v>25990</v>
      </c>
      <c r="C897" t="s">
        <v>87</v>
      </c>
      <c r="D897" t="s">
        <v>105</v>
      </c>
      <c r="E897" s="5">
        <v>269347.49744389899</v>
      </c>
      <c r="F897" s="5">
        <f>WholesaleData[[#This Row],[Liquor Volume (L)]]*VLOOKUP(WholesaleData[[#This Row],[Liquor Type]],Table1[#All],2,0)</f>
        <v>12820.940878329593</v>
      </c>
    </row>
    <row r="898" spans="1:6" hidden="1" x14ac:dyDescent="0.25">
      <c r="A898" t="s">
        <v>61</v>
      </c>
      <c r="B898">
        <v>25990</v>
      </c>
      <c r="C898" t="s">
        <v>88</v>
      </c>
      <c r="D898" t="s">
        <v>105</v>
      </c>
      <c r="E898" s="5">
        <v>59844.044187650004</v>
      </c>
      <c r="F898" s="5">
        <f>WholesaleData[[#This Row],[Liquor Volume (L)]]*VLOOKUP(WholesaleData[[#This Row],[Liquor Type]],Table1[#All],2,0)</f>
        <v>2848.5765033321404</v>
      </c>
    </row>
    <row r="899" spans="1:6" hidden="1" x14ac:dyDescent="0.25">
      <c r="A899" t="s">
        <v>61</v>
      </c>
      <c r="B899">
        <v>25990</v>
      </c>
      <c r="C899" t="s">
        <v>89</v>
      </c>
      <c r="D899" t="s">
        <v>105</v>
      </c>
      <c r="E899" s="5">
        <v>14687.213071767999</v>
      </c>
      <c r="F899" s="5">
        <f>WholesaleData[[#This Row],[Liquor Volume (L)]]*VLOOKUP(WholesaleData[[#This Row],[Liquor Type]],Table1[#All],2,0)</f>
        <v>395.08603163055921</v>
      </c>
    </row>
    <row r="900" spans="1:6" hidden="1" x14ac:dyDescent="0.25">
      <c r="A900" t="s">
        <v>61</v>
      </c>
      <c r="B900">
        <v>25990</v>
      </c>
      <c r="C900" t="s">
        <v>90</v>
      </c>
      <c r="D900" t="s">
        <v>105</v>
      </c>
      <c r="E900" s="5">
        <v>2828.4048235499999</v>
      </c>
      <c r="F900" s="5">
        <f>WholesaleData[[#This Row],[Liquor Volume (L)]]*VLOOKUP(WholesaleData[[#This Row],[Liquor Type]],Table1[#All],2,0)</f>
        <v>76.084089753494993</v>
      </c>
    </row>
    <row r="901" spans="1:6" hidden="1" x14ac:dyDescent="0.25">
      <c r="A901" t="s">
        <v>61</v>
      </c>
      <c r="B901">
        <v>25990</v>
      </c>
      <c r="C901" t="s">
        <v>91</v>
      </c>
      <c r="D901" t="s">
        <v>105</v>
      </c>
      <c r="E901" s="5">
        <v>69835.052040879993</v>
      </c>
      <c r="F901" s="5">
        <f>WholesaleData[[#This Row],[Liquor Volume (L)]]*VLOOKUP(WholesaleData[[#This Row],[Liquor Type]],Table1[#All],2,0)</f>
        <v>2430.2598110226236</v>
      </c>
    </row>
    <row r="902" spans="1:6" hidden="1" x14ac:dyDescent="0.25">
      <c r="A902" t="s">
        <v>61</v>
      </c>
      <c r="B902">
        <v>25990</v>
      </c>
      <c r="C902" t="s">
        <v>92</v>
      </c>
      <c r="D902" t="s">
        <v>105</v>
      </c>
      <c r="E902" s="5">
        <v>12471.127638600003</v>
      </c>
      <c r="F902" s="5">
        <f>WholesaleData[[#This Row],[Liquor Volume (L)]]*VLOOKUP(WholesaleData[[#This Row],[Liquor Type]],Table1[#All],2,0)</f>
        <v>433.99524182328008</v>
      </c>
    </row>
    <row r="903" spans="1:6" hidden="1" x14ac:dyDescent="0.25">
      <c r="A903" t="s">
        <v>61</v>
      </c>
      <c r="B903">
        <v>25990</v>
      </c>
      <c r="C903" t="s">
        <v>93</v>
      </c>
      <c r="D903" t="s">
        <v>93</v>
      </c>
      <c r="E903" s="5">
        <v>21720.962838682004</v>
      </c>
      <c r="F903" s="5">
        <f>WholesaleData[[#This Row],[Liquor Volume (L)]]*VLOOKUP(WholesaleData[[#This Row],[Liquor Type]],Table1[#All],2,0)</f>
        <v>1086.0481419341002</v>
      </c>
    </row>
    <row r="904" spans="1:6" hidden="1" x14ac:dyDescent="0.25">
      <c r="A904" t="s">
        <v>61</v>
      </c>
      <c r="B904">
        <v>25990</v>
      </c>
      <c r="C904" t="s">
        <v>94</v>
      </c>
      <c r="D904" t="s">
        <v>106</v>
      </c>
      <c r="E904" s="5">
        <v>3510.7883313299999</v>
      </c>
      <c r="F904" s="5">
        <f>WholesaleData[[#This Row],[Liquor Volume (L)]]*VLOOKUP(WholesaleData[[#This Row],[Liquor Type]],Table1[#All],2,0)</f>
        <v>628.43111130806994</v>
      </c>
    </row>
    <row r="905" spans="1:6" hidden="1" x14ac:dyDescent="0.25">
      <c r="A905" t="s">
        <v>61</v>
      </c>
      <c r="B905">
        <v>25990</v>
      </c>
      <c r="C905" t="s">
        <v>97</v>
      </c>
      <c r="D905" t="s">
        <v>106</v>
      </c>
      <c r="E905" s="5">
        <v>195.37947969999999</v>
      </c>
      <c r="F905" s="5">
        <f>WholesaleData[[#This Row],[Liquor Volume (L)]]*VLOOKUP(WholesaleData[[#This Row],[Liquor Type]],Table1[#All],2,0)</f>
        <v>34.9729268663</v>
      </c>
    </row>
    <row r="906" spans="1:6" hidden="1" x14ac:dyDescent="0.25">
      <c r="A906" t="s">
        <v>61</v>
      </c>
      <c r="B906">
        <v>25990</v>
      </c>
      <c r="C906" t="s">
        <v>98</v>
      </c>
      <c r="D906" t="s">
        <v>107</v>
      </c>
      <c r="E906" s="5">
        <v>76186.941617411983</v>
      </c>
      <c r="F906" s="5">
        <f>WholesaleData[[#This Row],[Liquor Volume (L)]]*VLOOKUP(WholesaleData[[#This Row],[Liquor Type]],Table1[#All],2,0)</f>
        <v>3816.9657750323404</v>
      </c>
    </row>
    <row r="907" spans="1:6" hidden="1" x14ac:dyDescent="0.25">
      <c r="A907" t="s">
        <v>61</v>
      </c>
      <c r="B907">
        <v>25990</v>
      </c>
      <c r="C907" t="s">
        <v>99</v>
      </c>
      <c r="D907" t="s">
        <v>107</v>
      </c>
      <c r="E907" s="5">
        <v>6200.8460073549995</v>
      </c>
      <c r="F907" s="5">
        <f>WholesaleData[[#This Row],[Liquor Volume (L)]]*VLOOKUP(WholesaleData[[#This Row],[Liquor Type]],Table1[#All],2,0)</f>
        <v>2585.7527850670349</v>
      </c>
    </row>
    <row r="908" spans="1:6" hidden="1" x14ac:dyDescent="0.25">
      <c r="A908" t="s">
        <v>61</v>
      </c>
      <c r="B908">
        <v>25990</v>
      </c>
      <c r="C908" t="s">
        <v>100</v>
      </c>
      <c r="D908" t="s">
        <v>106</v>
      </c>
      <c r="E908" s="5">
        <v>24602.203503709999</v>
      </c>
      <c r="F908" s="5">
        <f>WholesaleData[[#This Row],[Liquor Volume (L)]]*VLOOKUP(WholesaleData[[#This Row],[Liquor Type]],Table1[#All],2,0)</f>
        <v>3026.0710309563301</v>
      </c>
    </row>
    <row r="909" spans="1:6" hidden="1" x14ac:dyDescent="0.25">
      <c r="A909" t="s">
        <v>61</v>
      </c>
      <c r="B909">
        <v>25990</v>
      </c>
      <c r="C909" t="s">
        <v>101</v>
      </c>
      <c r="D909" t="s">
        <v>106</v>
      </c>
      <c r="E909" s="5">
        <v>721.55260013999998</v>
      </c>
      <c r="F909" s="5">
        <f>WholesaleData[[#This Row],[Liquor Volume (L)]]*VLOOKUP(WholesaleData[[#This Row],[Liquor Type]],Table1[#All],2,0)</f>
        <v>88.750969817219996</v>
      </c>
    </row>
    <row r="910" spans="1:6" hidden="1" x14ac:dyDescent="0.25">
      <c r="A910" t="s">
        <v>61</v>
      </c>
      <c r="B910">
        <v>25990</v>
      </c>
      <c r="C910" t="s">
        <v>102</v>
      </c>
      <c r="D910" t="s">
        <v>106</v>
      </c>
      <c r="E910" s="5">
        <v>658.69066559999999</v>
      </c>
      <c r="F910" s="5">
        <f>WholesaleData[[#This Row],[Liquor Volume (L)]]*VLOOKUP(WholesaleData[[#This Row],[Liquor Type]],Table1[#All],2,0)</f>
        <v>81.018951868800002</v>
      </c>
    </row>
    <row r="911" spans="1:6" hidden="1" x14ac:dyDescent="0.25">
      <c r="A911" t="s">
        <v>61</v>
      </c>
      <c r="B911">
        <v>25990</v>
      </c>
      <c r="C911" t="s">
        <v>103</v>
      </c>
      <c r="D911" t="s">
        <v>106</v>
      </c>
      <c r="E911" s="5">
        <v>27241.426428399998</v>
      </c>
      <c r="F911" s="5">
        <f>WholesaleData[[#This Row],[Liquor Volume (L)]]*VLOOKUP(WholesaleData[[#This Row],[Liquor Type]],Table1[#All],2,0)</f>
        <v>3350.6954506931997</v>
      </c>
    </row>
    <row r="912" spans="1:6" hidden="1" x14ac:dyDescent="0.25">
      <c r="A912" t="s">
        <v>62</v>
      </c>
      <c r="B912">
        <v>26080</v>
      </c>
      <c r="C912" t="s">
        <v>87</v>
      </c>
      <c r="D912" t="s">
        <v>105</v>
      </c>
      <c r="E912" s="5">
        <v>181292.19793444499</v>
      </c>
      <c r="F912" s="5">
        <f>WholesaleData[[#This Row],[Liquor Volume (L)]]*VLOOKUP(WholesaleData[[#This Row],[Liquor Type]],Table1[#All],2,0)</f>
        <v>8629.5086216795826</v>
      </c>
    </row>
    <row r="913" spans="1:6" hidden="1" x14ac:dyDescent="0.25">
      <c r="A913" t="s">
        <v>62</v>
      </c>
      <c r="B913">
        <v>26080</v>
      </c>
      <c r="C913" t="s">
        <v>88</v>
      </c>
      <c r="D913" t="s">
        <v>105</v>
      </c>
      <c r="E913" s="5">
        <v>44695.420981749994</v>
      </c>
      <c r="F913" s="5">
        <f>WholesaleData[[#This Row],[Liquor Volume (L)]]*VLOOKUP(WholesaleData[[#This Row],[Liquor Type]],Table1[#All],2,0)</f>
        <v>2127.5020387312998</v>
      </c>
    </row>
    <row r="914" spans="1:6" hidden="1" x14ac:dyDescent="0.25">
      <c r="A914" t="s">
        <v>62</v>
      </c>
      <c r="B914">
        <v>26080</v>
      </c>
      <c r="C914" t="s">
        <v>89</v>
      </c>
      <c r="D914" t="s">
        <v>105</v>
      </c>
      <c r="E914" s="5">
        <v>9676.3398884999988</v>
      </c>
      <c r="F914" s="5">
        <f>WholesaleData[[#This Row],[Liquor Volume (L)]]*VLOOKUP(WholesaleData[[#This Row],[Liquor Type]],Table1[#All],2,0)</f>
        <v>260.29354300064995</v>
      </c>
    </row>
    <row r="915" spans="1:6" hidden="1" x14ac:dyDescent="0.25">
      <c r="A915" t="s">
        <v>62</v>
      </c>
      <c r="B915">
        <v>26080</v>
      </c>
      <c r="C915" t="s">
        <v>90</v>
      </c>
      <c r="D915" t="s">
        <v>105</v>
      </c>
      <c r="E915" s="5">
        <v>4953.2838547499996</v>
      </c>
      <c r="F915" s="5">
        <f>WholesaleData[[#This Row],[Liquor Volume (L)]]*VLOOKUP(WholesaleData[[#This Row],[Liquor Type]],Table1[#All],2,0)</f>
        <v>133.24333569277499</v>
      </c>
    </row>
    <row r="916" spans="1:6" hidden="1" x14ac:dyDescent="0.25">
      <c r="A916" t="s">
        <v>62</v>
      </c>
      <c r="B916">
        <v>26080</v>
      </c>
      <c r="C916" t="s">
        <v>91</v>
      </c>
      <c r="D916" t="s">
        <v>105</v>
      </c>
      <c r="E916" s="5">
        <v>28287.648462954996</v>
      </c>
      <c r="F916" s="5">
        <f>WholesaleData[[#This Row],[Liquor Volume (L)]]*VLOOKUP(WholesaleData[[#This Row],[Liquor Type]],Table1[#All],2,0)</f>
        <v>984.41016651083385</v>
      </c>
    </row>
    <row r="917" spans="1:6" hidden="1" x14ac:dyDescent="0.25">
      <c r="A917" t="s">
        <v>62</v>
      </c>
      <c r="B917">
        <v>26080</v>
      </c>
      <c r="C917" t="s">
        <v>92</v>
      </c>
      <c r="D917" t="s">
        <v>105</v>
      </c>
      <c r="E917" s="5">
        <v>3314.9796709999996</v>
      </c>
      <c r="F917" s="5">
        <f>WholesaleData[[#This Row],[Liquor Volume (L)]]*VLOOKUP(WholesaleData[[#This Row],[Liquor Type]],Table1[#All],2,0)</f>
        <v>115.36129255079997</v>
      </c>
    </row>
    <row r="918" spans="1:6" hidden="1" x14ac:dyDescent="0.25">
      <c r="A918" t="s">
        <v>62</v>
      </c>
      <c r="B918">
        <v>26080</v>
      </c>
      <c r="C918" t="s">
        <v>93</v>
      </c>
      <c r="D918" t="s">
        <v>93</v>
      </c>
      <c r="E918" s="5">
        <v>20197.119310259997</v>
      </c>
      <c r="F918" s="5">
        <f>WholesaleData[[#This Row],[Liquor Volume (L)]]*VLOOKUP(WholesaleData[[#This Row],[Liquor Type]],Table1[#All],2,0)</f>
        <v>1009.8559655129999</v>
      </c>
    </row>
    <row r="919" spans="1:6" hidden="1" x14ac:dyDescent="0.25">
      <c r="A919" t="s">
        <v>62</v>
      </c>
      <c r="B919">
        <v>26080</v>
      </c>
      <c r="C919" t="s">
        <v>94</v>
      </c>
      <c r="D919" t="s">
        <v>106</v>
      </c>
      <c r="E919" s="5">
        <v>2531.9793660499995</v>
      </c>
      <c r="F919" s="5">
        <f>WholesaleData[[#This Row],[Liquor Volume (L)]]*VLOOKUP(WholesaleData[[#This Row],[Liquor Type]],Table1[#All],2,0)</f>
        <v>453.22430652294992</v>
      </c>
    </row>
    <row r="920" spans="1:6" hidden="1" x14ac:dyDescent="0.25">
      <c r="A920" t="s">
        <v>62</v>
      </c>
      <c r="B920">
        <v>26080</v>
      </c>
      <c r="C920" t="s">
        <v>97</v>
      </c>
      <c r="D920" t="s">
        <v>106</v>
      </c>
      <c r="E920" s="5">
        <v>51.161738</v>
      </c>
      <c r="F920" s="5">
        <f>WholesaleData[[#This Row],[Liquor Volume (L)]]*VLOOKUP(WholesaleData[[#This Row],[Liquor Type]],Table1[#All],2,0)</f>
        <v>9.1579511020000002</v>
      </c>
    </row>
    <row r="921" spans="1:6" hidden="1" x14ac:dyDescent="0.25">
      <c r="A921" t="s">
        <v>62</v>
      </c>
      <c r="B921">
        <v>26080</v>
      </c>
      <c r="C921" t="s">
        <v>98</v>
      </c>
      <c r="D921" t="s">
        <v>107</v>
      </c>
      <c r="E921" s="5">
        <v>36863.010321049995</v>
      </c>
      <c r="F921" s="5">
        <f>WholesaleData[[#This Row],[Liquor Volume (L)]]*VLOOKUP(WholesaleData[[#This Row],[Liquor Type]],Table1[#All],2,0)</f>
        <v>1846.8368170846047</v>
      </c>
    </row>
    <row r="922" spans="1:6" hidden="1" x14ac:dyDescent="0.25">
      <c r="A922" t="s">
        <v>62</v>
      </c>
      <c r="B922">
        <v>26080</v>
      </c>
      <c r="C922" t="s">
        <v>99</v>
      </c>
      <c r="D922" t="s">
        <v>107</v>
      </c>
      <c r="E922" s="5">
        <v>7618.5094531500008</v>
      </c>
      <c r="F922" s="5">
        <f>WholesaleData[[#This Row],[Liquor Volume (L)]]*VLOOKUP(WholesaleData[[#This Row],[Liquor Type]],Table1[#All],2,0)</f>
        <v>3176.9184419635503</v>
      </c>
    </row>
    <row r="923" spans="1:6" hidden="1" x14ac:dyDescent="0.25">
      <c r="A923" t="s">
        <v>62</v>
      </c>
      <c r="B923">
        <v>26080</v>
      </c>
      <c r="C923" t="s">
        <v>100</v>
      </c>
      <c r="D923" t="s">
        <v>106</v>
      </c>
      <c r="E923" s="5">
        <v>69369.463223269995</v>
      </c>
      <c r="F923" s="5">
        <f>WholesaleData[[#This Row],[Liquor Volume (L)]]*VLOOKUP(WholesaleData[[#This Row],[Liquor Type]],Table1[#All],2,0)</f>
        <v>8532.4439764622093</v>
      </c>
    </row>
    <row r="924" spans="1:6" hidden="1" x14ac:dyDescent="0.25">
      <c r="A924" t="s">
        <v>62</v>
      </c>
      <c r="B924">
        <v>26080</v>
      </c>
      <c r="C924" t="s">
        <v>103</v>
      </c>
      <c r="D924" t="s">
        <v>106</v>
      </c>
      <c r="E924" s="5">
        <v>21229.713658799999</v>
      </c>
      <c r="F924" s="5">
        <f>WholesaleData[[#This Row],[Liquor Volume (L)]]*VLOOKUP(WholesaleData[[#This Row],[Liquor Type]],Table1[#All],2,0)</f>
        <v>2611.2547800324</v>
      </c>
    </row>
    <row r="925" spans="1:6" hidden="1" x14ac:dyDescent="0.25">
      <c r="A925" t="s">
        <v>63</v>
      </c>
      <c r="B925">
        <v>26170</v>
      </c>
      <c r="C925" t="s">
        <v>87</v>
      </c>
      <c r="D925" t="s">
        <v>105</v>
      </c>
      <c r="E925" s="5">
        <v>1325083.57112342</v>
      </c>
      <c r="F925" s="5">
        <f>WholesaleData[[#This Row],[Liquor Volume (L)]]*VLOOKUP(WholesaleData[[#This Row],[Liquor Type]],Table1[#All],2,0)</f>
        <v>63073.977985474798</v>
      </c>
    </row>
    <row r="926" spans="1:6" hidden="1" x14ac:dyDescent="0.25">
      <c r="A926" t="s">
        <v>63</v>
      </c>
      <c r="B926">
        <v>26170</v>
      </c>
      <c r="C926" t="s">
        <v>88</v>
      </c>
      <c r="D926" t="s">
        <v>105</v>
      </c>
      <c r="E926" s="5">
        <v>232674.893815572</v>
      </c>
      <c r="F926" s="5">
        <f>WholesaleData[[#This Row],[Liquor Volume (L)]]*VLOOKUP(WholesaleData[[#This Row],[Liquor Type]],Table1[#All],2,0)</f>
        <v>11075.324945621227</v>
      </c>
    </row>
    <row r="927" spans="1:6" hidden="1" x14ac:dyDescent="0.25">
      <c r="A927" t="s">
        <v>63</v>
      </c>
      <c r="B927">
        <v>26170</v>
      </c>
      <c r="C927" t="s">
        <v>89</v>
      </c>
      <c r="D927" t="s">
        <v>105</v>
      </c>
      <c r="E927" s="5">
        <v>71371.689441878989</v>
      </c>
      <c r="F927" s="5">
        <f>WholesaleData[[#This Row],[Liquor Volume (L)]]*VLOOKUP(WholesaleData[[#This Row],[Liquor Type]],Table1[#All],2,0)</f>
        <v>1919.8984459865449</v>
      </c>
    </row>
    <row r="928" spans="1:6" hidden="1" x14ac:dyDescent="0.25">
      <c r="A928" t="s">
        <v>63</v>
      </c>
      <c r="B928">
        <v>26170</v>
      </c>
      <c r="C928" t="s">
        <v>90</v>
      </c>
      <c r="D928" t="s">
        <v>105</v>
      </c>
      <c r="E928" s="5">
        <v>28166.397524100004</v>
      </c>
      <c r="F928" s="5">
        <f>WholesaleData[[#This Row],[Liquor Volume (L)]]*VLOOKUP(WholesaleData[[#This Row],[Liquor Type]],Table1[#All],2,0)</f>
        <v>757.67609339829016</v>
      </c>
    </row>
    <row r="929" spans="1:6" hidden="1" x14ac:dyDescent="0.25">
      <c r="A929" t="s">
        <v>63</v>
      </c>
      <c r="B929">
        <v>26170</v>
      </c>
      <c r="C929" t="s">
        <v>91</v>
      </c>
      <c r="D929" t="s">
        <v>105</v>
      </c>
      <c r="E929" s="5">
        <v>243843.59938636801</v>
      </c>
      <c r="F929" s="5">
        <f>WholesaleData[[#This Row],[Liquor Volume (L)]]*VLOOKUP(WholesaleData[[#This Row],[Liquor Type]],Table1[#All],2,0)</f>
        <v>8485.7572586456063</v>
      </c>
    </row>
    <row r="930" spans="1:6" hidden="1" x14ac:dyDescent="0.25">
      <c r="A930" t="s">
        <v>63</v>
      </c>
      <c r="B930">
        <v>26170</v>
      </c>
      <c r="C930" t="s">
        <v>92</v>
      </c>
      <c r="D930" t="s">
        <v>105</v>
      </c>
      <c r="E930" s="5">
        <v>22187.479267799998</v>
      </c>
      <c r="F930" s="5">
        <f>WholesaleData[[#This Row],[Liquor Volume (L)]]*VLOOKUP(WholesaleData[[#This Row],[Liquor Type]],Table1[#All],2,0)</f>
        <v>772.12427851943983</v>
      </c>
    </row>
    <row r="931" spans="1:6" hidden="1" x14ac:dyDescent="0.25">
      <c r="A931" t="s">
        <v>63</v>
      </c>
      <c r="B931">
        <v>26170</v>
      </c>
      <c r="C931" t="s">
        <v>93</v>
      </c>
      <c r="D931" t="s">
        <v>93</v>
      </c>
      <c r="E931" s="5">
        <v>124203.81270882199</v>
      </c>
      <c r="F931" s="5">
        <f>WholesaleData[[#This Row],[Liquor Volume (L)]]*VLOOKUP(WholesaleData[[#This Row],[Liquor Type]],Table1[#All],2,0)</f>
        <v>6210.1906354411003</v>
      </c>
    </row>
    <row r="932" spans="1:6" hidden="1" x14ac:dyDescent="0.25">
      <c r="A932" t="s">
        <v>63</v>
      </c>
      <c r="B932">
        <v>26170</v>
      </c>
      <c r="C932" t="s">
        <v>94</v>
      </c>
      <c r="D932" t="s">
        <v>106</v>
      </c>
      <c r="E932" s="5">
        <v>13568.892390159999</v>
      </c>
      <c r="F932" s="5">
        <f>WholesaleData[[#This Row],[Liquor Volume (L)]]*VLOOKUP(WholesaleData[[#This Row],[Liquor Type]],Table1[#All],2,0)</f>
        <v>2428.8317378386396</v>
      </c>
    </row>
    <row r="933" spans="1:6" hidden="1" x14ac:dyDescent="0.25">
      <c r="A933" t="s">
        <v>63</v>
      </c>
      <c r="B933">
        <v>26170</v>
      </c>
      <c r="C933" t="s">
        <v>97</v>
      </c>
      <c r="D933" t="s">
        <v>106</v>
      </c>
      <c r="E933" s="5">
        <v>2075.5706443999998</v>
      </c>
      <c r="F933" s="5">
        <f>WholesaleData[[#This Row],[Liquor Volume (L)]]*VLOOKUP(WholesaleData[[#This Row],[Liquor Type]],Table1[#All],2,0)</f>
        <v>371.52714534759997</v>
      </c>
    </row>
    <row r="934" spans="1:6" hidden="1" x14ac:dyDescent="0.25">
      <c r="A934" t="s">
        <v>63</v>
      </c>
      <c r="B934">
        <v>26170</v>
      </c>
      <c r="C934" t="s">
        <v>98</v>
      </c>
      <c r="D934" t="s">
        <v>107</v>
      </c>
      <c r="E934" s="5">
        <v>481297.07474907098</v>
      </c>
      <c r="F934" s="5">
        <f>WholesaleData[[#This Row],[Liquor Volume (L)]]*VLOOKUP(WholesaleData[[#This Row],[Liquor Type]],Table1[#All],2,0)</f>
        <v>24112.983444928454</v>
      </c>
    </row>
    <row r="935" spans="1:6" hidden="1" x14ac:dyDescent="0.25">
      <c r="A935" t="s">
        <v>63</v>
      </c>
      <c r="B935">
        <v>26170</v>
      </c>
      <c r="C935" t="s">
        <v>99</v>
      </c>
      <c r="D935" t="s">
        <v>107</v>
      </c>
      <c r="E935" s="5">
        <v>53286.13540392599</v>
      </c>
      <c r="F935" s="5">
        <f>WholesaleData[[#This Row],[Liquor Volume (L)]]*VLOOKUP(WholesaleData[[#This Row],[Liquor Type]],Table1[#All],2,0)</f>
        <v>22220.318463437136</v>
      </c>
    </row>
    <row r="936" spans="1:6" hidden="1" x14ac:dyDescent="0.25">
      <c r="A936" t="s">
        <v>63</v>
      </c>
      <c r="B936">
        <v>26170</v>
      </c>
      <c r="C936" t="s">
        <v>100</v>
      </c>
      <c r="D936" t="s">
        <v>106</v>
      </c>
      <c r="E936" s="5">
        <v>232668.508606955</v>
      </c>
      <c r="F936" s="5">
        <f>WholesaleData[[#This Row],[Liquor Volume (L)]]*VLOOKUP(WholesaleData[[#This Row],[Liquor Type]],Table1[#All],2,0)</f>
        <v>28618.226558655464</v>
      </c>
    </row>
    <row r="937" spans="1:6" hidden="1" x14ac:dyDescent="0.25">
      <c r="A937" t="s">
        <v>63</v>
      </c>
      <c r="B937">
        <v>26170</v>
      </c>
      <c r="C937" t="s">
        <v>103</v>
      </c>
      <c r="D937" t="s">
        <v>106</v>
      </c>
      <c r="E937" s="5">
        <v>144986.11769419999</v>
      </c>
      <c r="F937" s="5">
        <f>WholesaleData[[#This Row],[Liquor Volume (L)]]*VLOOKUP(WholesaleData[[#This Row],[Liquor Type]],Table1[#All],2,0)</f>
        <v>17833.292476386599</v>
      </c>
    </row>
    <row r="938" spans="1:6" hidden="1" x14ac:dyDescent="0.25">
      <c r="A938" t="s">
        <v>64</v>
      </c>
      <c r="B938">
        <v>26260</v>
      </c>
      <c r="C938" t="s">
        <v>87</v>
      </c>
      <c r="D938" t="s">
        <v>105</v>
      </c>
      <c r="E938" s="5">
        <v>1070922.0596168758</v>
      </c>
      <c r="F938" s="5">
        <f>WholesaleData[[#This Row],[Liquor Volume (L)]]*VLOOKUP(WholesaleData[[#This Row],[Liquor Type]],Table1[#All],2,0)</f>
        <v>50975.890037763296</v>
      </c>
    </row>
    <row r="939" spans="1:6" hidden="1" x14ac:dyDescent="0.25">
      <c r="A939" t="s">
        <v>64</v>
      </c>
      <c r="B939">
        <v>26260</v>
      </c>
      <c r="C939" t="s">
        <v>88</v>
      </c>
      <c r="D939" t="s">
        <v>105</v>
      </c>
      <c r="E939" s="5">
        <v>123181.42421785</v>
      </c>
      <c r="F939" s="5">
        <f>WholesaleData[[#This Row],[Liquor Volume (L)]]*VLOOKUP(WholesaleData[[#This Row],[Liquor Type]],Table1[#All],2,0)</f>
        <v>5863.4357927696601</v>
      </c>
    </row>
    <row r="940" spans="1:6" hidden="1" x14ac:dyDescent="0.25">
      <c r="A940" t="s">
        <v>64</v>
      </c>
      <c r="B940">
        <v>26260</v>
      </c>
      <c r="C940" t="s">
        <v>89</v>
      </c>
      <c r="D940" t="s">
        <v>105</v>
      </c>
      <c r="E940" s="5">
        <v>56246.288006520008</v>
      </c>
      <c r="F940" s="5">
        <f>WholesaleData[[#This Row],[Liquor Volume (L)]]*VLOOKUP(WholesaleData[[#This Row],[Liquor Type]],Table1[#All],2,0)</f>
        <v>1513.0251473753883</v>
      </c>
    </row>
    <row r="941" spans="1:6" hidden="1" x14ac:dyDescent="0.25">
      <c r="A941" t="s">
        <v>64</v>
      </c>
      <c r="B941">
        <v>26260</v>
      </c>
      <c r="C941" t="s">
        <v>90</v>
      </c>
      <c r="D941" t="s">
        <v>105</v>
      </c>
      <c r="E941" s="5">
        <v>9267.6665223500004</v>
      </c>
      <c r="F941" s="5">
        <f>WholesaleData[[#This Row],[Liquor Volume (L)]]*VLOOKUP(WholesaleData[[#This Row],[Liquor Type]],Table1[#All],2,0)</f>
        <v>249.30022945121502</v>
      </c>
    </row>
    <row r="942" spans="1:6" hidden="1" x14ac:dyDescent="0.25">
      <c r="A942" t="s">
        <v>64</v>
      </c>
      <c r="B942">
        <v>26260</v>
      </c>
      <c r="C942" t="s">
        <v>91</v>
      </c>
      <c r="D942" t="s">
        <v>105</v>
      </c>
      <c r="E942" s="5">
        <v>332919.87576209207</v>
      </c>
      <c r="F942" s="5">
        <f>WholesaleData[[#This Row],[Liquor Volume (L)]]*VLOOKUP(WholesaleData[[#This Row],[Liquor Type]],Table1[#All],2,0)</f>
        <v>11585.611676520803</v>
      </c>
    </row>
    <row r="943" spans="1:6" hidden="1" x14ac:dyDescent="0.25">
      <c r="A943" t="s">
        <v>64</v>
      </c>
      <c r="B943">
        <v>26260</v>
      </c>
      <c r="C943" t="s">
        <v>92</v>
      </c>
      <c r="D943" t="s">
        <v>105</v>
      </c>
      <c r="E943" s="5">
        <v>19136.566622750001</v>
      </c>
      <c r="F943" s="5">
        <f>WholesaleData[[#This Row],[Liquor Volume (L)]]*VLOOKUP(WholesaleData[[#This Row],[Liquor Type]],Table1[#All],2,0)</f>
        <v>665.95251847169993</v>
      </c>
    </row>
    <row r="944" spans="1:6" hidden="1" x14ac:dyDescent="0.25">
      <c r="A944" t="s">
        <v>64</v>
      </c>
      <c r="B944">
        <v>26260</v>
      </c>
      <c r="C944" t="s">
        <v>93</v>
      </c>
      <c r="D944" t="s">
        <v>93</v>
      </c>
      <c r="E944" s="5">
        <v>44834.673947880001</v>
      </c>
      <c r="F944" s="5">
        <f>WholesaleData[[#This Row],[Liquor Volume (L)]]*VLOOKUP(WholesaleData[[#This Row],[Liquor Type]],Table1[#All],2,0)</f>
        <v>2241.733697394</v>
      </c>
    </row>
    <row r="945" spans="1:6" hidden="1" x14ac:dyDescent="0.25">
      <c r="A945" t="s">
        <v>64</v>
      </c>
      <c r="B945">
        <v>26260</v>
      </c>
      <c r="C945" t="s">
        <v>94</v>
      </c>
      <c r="D945" t="s">
        <v>106</v>
      </c>
      <c r="E945" s="5">
        <v>10297.474257840004</v>
      </c>
      <c r="F945" s="5">
        <f>WholesaleData[[#This Row],[Liquor Volume (L)]]*VLOOKUP(WholesaleData[[#This Row],[Liquor Type]],Table1[#All],2,0)</f>
        <v>1843.2478921533607</v>
      </c>
    </row>
    <row r="946" spans="1:6" hidden="1" x14ac:dyDescent="0.25">
      <c r="A946" t="s">
        <v>64</v>
      </c>
      <c r="B946">
        <v>26260</v>
      </c>
      <c r="C946" t="s">
        <v>97</v>
      </c>
      <c r="D946" t="s">
        <v>106</v>
      </c>
      <c r="E946" s="5">
        <v>4737.4328311999998</v>
      </c>
      <c r="F946" s="5">
        <f>WholesaleData[[#This Row],[Liquor Volume (L)]]*VLOOKUP(WholesaleData[[#This Row],[Liquor Type]],Table1[#All],2,0)</f>
        <v>848.00047678479996</v>
      </c>
    </row>
    <row r="947" spans="1:6" hidden="1" x14ac:dyDescent="0.25">
      <c r="A947" t="s">
        <v>64</v>
      </c>
      <c r="B947">
        <v>26260</v>
      </c>
      <c r="C947" t="s">
        <v>98</v>
      </c>
      <c r="D947" t="s">
        <v>107</v>
      </c>
      <c r="E947" s="5">
        <v>202857.07760013998</v>
      </c>
      <c r="F947" s="5">
        <f>WholesaleData[[#This Row],[Liquor Volume (L)]]*VLOOKUP(WholesaleData[[#This Row],[Liquor Type]],Table1[#All],2,0)</f>
        <v>10163.139587767013</v>
      </c>
    </row>
    <row r="948" spans="1:6" hidden="1" x14ac:dyDescent="0.25">
      <c r="A948" t="s">
        <v>64</v>
      </c>
      <c r="B948">
        <v>26260</v>
      </c>
      <c r="C948" t="s">
        <v>99</v>
      </c>
      <c r="D948" t="s">
        <v>107</v>
      </c>
      <c r="E948" s="5">
        <v>28320.265174780005</v>
      </c>
      <c r="F948" s="5">
        <f>WholesaleData[[#This Row],[Liquor Volume (L)]]*VLOOKUP(WholesaleData[[#This Row],[Liquor Type]],Table1[#All],2,0)</f>
        <v>11809.550577883261</v>
      </c>
    </row>
    <row r="949" spans="1:6" hidden="1" x14ac:dyDescent="0.25">
      <c r="A949" t="s">
        <v>64</v>
      </c>
      <c r="B949">
        <v>26260</v>
      </c>
      <c r="C949" t="s">
        <v>100</v>
      </c>
      <c r="D949" t="s">
        <v>106</v>
      </c>
      <c r="E949" s="5">
        <v>139382.24800367997</v>
      </c>
      <c r="F949" s="5">
        <f>WholesaleData[[#This Row],[Liquor Volume (L)]]*VLOOKUP(WholesaleData[[#This Row],[Liquor Type]],Table1[#All],2,0)</f>
        <v>17144.016504452637</v>
      </c>
    </row>
    <row r="950" spans="1:6" hidden="1" x14ac:dyDescent="0.25">
      <c r="A950" t="s">
        <v>64</v>
      </c>
      <c r="B950">
        <v>26260</v>
      </c>
      <c r="C950" t="s">
        <v>101</v>
      </c>
      <c r="D950" t="s">
        <v>106</v>
      </c>
      <c r="E950" s="5">
        <v>73.8240452</v>
      </c>
      <c r="F950" s="5">
        <f>WholesaleData[[#This Row],[Liquor Volume (L)]]*VLOOKUP(WholesaleData[[#This Row],[Liquor Type]],Table1[#All],2,0)</f>
        <v>9.0803575595999995</v>
      </c>
    </row>
    <row r="951" spans="1:6" hidden="1" x14ac:dyDescent="0.25">
      <c r="A951" t="s">
        <v>64</v>
      </c>
      <c r="B951">
        <v>26260</v>
      </c>
      <c r="C951" t="s">
        <v>103</v>
      </c>
      <c r="D951" t="s">
        <v>106</v>
      </c>
      <c r="E951" s="5">
        <v>70232.104202719987</v>
      </c>
      <c r="F951" s="5">
        <f>WholesaleData[[#This Row],[Liquor Volume (L)]]*VLOOKUP(WholesaleData[[#This Row],[Liquor Type]],Table1[#All],2,0)</f>
        <v>8638.548816934559</v>
      </c>
    </row>
    <row r="952" spans="1:6" hidden="1" x14ac:dyDescent="0.25">
      <c r="A952" t="s">
        <v>65</v>
      </c>
      <c r="B952">
        <v>26350</v>
      </c>
      <c r="C952" t="s">
        <v>87</v>
      </c>
      <c r="D952" t="s">
        <v>105</v>
      </c>
      <c r="E952" s="5">
        <v>4042698.6189432982</v>
      </c>
      <c r="F952" s="5">
        <f>WholesaleData[[#This Row],[Liquor Volume (L)]]*VLOOKUP(WholesaleData[[#This Row],[Liquor Type]],Table1[#All],2,0)</f>
        <v>192432.454261701</v>
      </c>
    </row>
    <row r="953" spans="1:6" hidden="1" x14ac:dyDescent="0.25">
      <c r="A953" t="s">
        <v>65</v>
      </c>
      <c r="B953">
        <v>26350</v>
      </c>
      <c r="C953" t="s">
        <v>88</v>
      </c>
      <c r="D953" t="s">
        <v>105</v>
      </c>
      <c r="E953" s="5">
        <v>1316877.5508188801</v>
      </c>
      <c r="F953" s="5">
        <f>WholesaleData[[#This Row],[Liquor Volume (L)]]*VLOOKUP(WholesaleData[[#This Row],[Liquor Type]],Table1[#All],2,0)</f>
        <v>62683.371418978699</v>
      </c>
    </row>
    <row r="954" spans="1:6" hidden="1" x14ac:dyDescent="0.25">
      <c r="A954" t="s">
        <v>65</v>
      </c>
      <c r="B954">
        <v>26350</v>
      </c>
      <c r="C954" t="s">
        <v>89</v>
      </c>
      <c r="D954" t="s">
        <v>105</v>
      </c>
      <c r="E954" s="5">
        <v>112181.32346227599</v>
      </c>
      <c r="F954" s="5">
        <f>WholesaleData[[#This Row],[Liquor Volume (L)]]*VLOOKUP(WholesaleData[[#This Row],[Liquor Type]],Table1[#All],2,0)</f>
        <v>3017.677601135224</v>
      </c>
    </row>
    <row r="955" spans="1:6" hidden="1" x14ac:dyDescent="0.25">
      <c r="A955" t="s">
        <v>65</v>
      </c>
      <c r="B955">
        <v>26350</v>
      </c>
      <c r="C955" t="s">
        <v>90</v>
      </c>
      <c r="D955" t="s">
        <v>105</v>
      </c>
      <c r="E955" s="5">
        <v>20563.323302299999</v>
      </c>
      <c r="F955" s="5">
        <f>WholesaleData[[#This Row],[Liquor Volume (L)]]*VLOOKUP(WholesaleData[[#This Row],[Liquor Type]],Table1[#All],2,0)</f>
        <v>553.15339683186994</v>
      </c>
    </row>
    <row r="956" spans="1:6" hidden="1" x14ac:dyDescent="0.25">
      <c r="A956" t="s">
        <v>65</v>
      </c>
      <c r="B956">
        <v>26350</v>
      </c>
      <c r="C956" t="s">
        <v>91</v>
      </c>
      <c r="D956" t="s">
        <v>105</v>
      </c>
      <c r="E956" s="5">
        <v>86820.892370644986</v>
      </c>
      <c r="F956" s="5">
        <f>WholesaleData[[#This Row],[Liquor Volume (L)]]*VLOOKUP(WholesaleData[[#This Row],[Liquor Type]],Table1[#All],2,0)</f>
        <v>3021.3670544984452</v>
      </c>
    </row>
    <row r="957" spans="1:6" hidden="1" x14ac:dyDescent="0.25">
      <c r="A957" t="s">
        <v>65</v>
      </c>
      <c r="B957">
        <v>26350</v>
      </c>
      <c r="C957" t="s">
        <v>92</v>
      </c>
      <c r="D957" t="s">
        <v>105</v>
      </c>
      <c r="E957" s="5">
        <v>5575.9554133999991</v>
      </c>
      <c r="F957" s="5">
        <f>WholesaleData[[#This Row],[Liquor Volume (L)]]*VLOOKUP(WholesaleData[[#This Row],[Liquor Type]],Table1[#All],2,0)</f>
        <v>194.04324838631996</v>
      </c>
    </row>
    <row r="958" spans="1:6" hidden="1" x14ac:dyDescent="0.25">
      <c r="A958" t="s">
        <v>65</v>
      </c>
      <c r="B958">
        <v>26350</v>
      </c>
      <c r="C958" t="s">
        <v>93</v>
      </c>
      <c r="D958" t="s">
        <v>93</v>
      </c>
      <c r="E958" s="5">
        <v>583549.70234099205</v>
      </c>
      <c r="F958" s="5">
        <f>WholesaleData[[#This Row],[Liquor Volume (L)]]*VLOOKUP(WholesaleData[[#This Row],[Liquor Type]],Table1[#All],2,0)</f>
        <v>29177.485117049604</v>
      </c>
    </row>
    <row r="959" spans="1:6" hidden="1" x14ac:dyDescent="0.25">
      <c r="A959" t="s">
        <v>65</v>
      </c>
      <c r="B959">
        <v>26350</v>
      </c>
      <c r="C959" t="s">
        <v>94</v>
      </c>
      <c r="D959" t="s">
        <v>106</v>
      </c>
      <c r="E959" s="5">
        <v>27598.505623312001</v>
      </c>
      <c r="F959" s="5">
        <f>WholesaleData[[#This Row],[Liquor Volume (L)]]*VLOOKUP(WholesaleData[[#This Row],[Liquor Type]],Table1[#All],2,0)</f>
        <v>4940.1325065728479</v>
      </c>
    </row>
    <row r="960" spans="1:6" hidden="1" x14ac:dyDescent="0.25">
      <c r="A960" t="s">
        <v>65</v>
      </c>
      <c r="B960">
        <v>26350</v>
      </c>
      <c r="C960" t="s">
        <v>97</v>
      </c>
      <c r="D960" t="s">
        <v>106</v>
      </c>
      <c r="E960" s="5">
        <v>14155.518278</v>
      </c>
      <c r="F960" s="5">
        <f>WholesaleData[[#This Row],[Liquor Volume (L)]]*VLOOKUP(WholesaleData[[#This Row],[Liquor Type]],Table1[#All],2,0)</f>
        <v>2533.8377717619996</v>
      </c>
    </row>
    <row r="961" spans="1:6" hidden="1" x14ac:dyDescent="0.25">
      <c r="A961" t="s">
        <v>65</v>
      </c>
      <c r="B961">
        <v>26350</v>
      </c>
      <c r="C961" t="s">
        <v>98</v>
      </c>
      <c r="D961" t="s">
        <v>107</v>
      </c>
      <c r="E961" s="5">
        <v>357800.54263468704</v>
      </c>
      <c r="F961" s="5">
        <f>WholesaleData[[#This Row],[Liquor Volume (L)]]*VLOOKUP(WholesaleData[[#This Row],[Liquor Type]],Table1[#All],2,0)</f>
        <v>17925.807185997819</v>
      </c>
    </row>
    <row r="962" spans="1:6" hidden="1" x14ac:dyDescent="0.25">
      <c r="A962" t="s">
        <v>65</v>
      </c>
      <c r="B962">
        <v>26350</v>
      </c>
      <c r="C962" t="s">
        <v>99</v>
      </c>
      <c r="D962" t="s">
        <v>107</v>
      </c>
      <c r="E962" s="5">
        <v>455315.34639723797</v>
      </c>
      <c r="F962" s="5">
        <f>WholesaleData[[#This Row],[Liquor Volume (L)]]*VLOOKUP(WholesaleData[[#This Row],[Liquor Type]],Table1[#All],2,0)</f>
        <v>189866.49944764824</v>
      </c>
    </row>
    <row r="963" spans="1:6" hidden="1" x14ac:dyDescent="0.25">
      <c r="A963" t="s">
        <v>65</v>
      </c>
      <c r="B963">
        <v>26350</v>
      </c>
      <c r="C963" t="s">
        <v>100</v>
      </c>
      <c r="D963" t="s">
        <v>106</v>
      </c>
      <c r="E963" s="5">
        <v>3111029.1747102621</v>
      </c>
      <c r="F963" s="5">
        <f>WholesaleData[[#This Row],[Liquor Volume (L)]]*VLOOKUP(WholesaleData[[#This Row],[Liquor Type]],Table1[#All],2,0)</f>
        <v>382656.58848936221</v>
      </c>
    </row>
    <row r="964" spans="1:6" hidden="1" x14ac:dyDescent="0.25">
      <c r="A964" t="s">
        <v>65</v>
      </c>
      <c r="B964">
        <v>26350</v>
      </c>
      <c r="C964" t="s">
        <v>101</v>
      </c>
      <c r="D964" t="s">
        <v>106</v>
      </c>
      <c r="E964" s="5">
        <v>8894.9663929999988</v>
      </c>
      <c r="F964" s="5">
        <f>WholesaleData[[#This Row],[Liquor Volume (L)]]*VLOOKUP(WholesaleData[[#This Row],[Liquor Type]],Table1[#All],2,0)</f>
        <v>1094.0808663389998</v>
      </c>
    </row>
    <row r="965" spans="1:6" hidden="1" x14ac:dyDescent="0.25">
      <c r="A965" t="s">
        <v>65</v>
      </c>
      <c r="B965">
        <v>26350</v>
      </c>
      <c r="C965" t="s">
        <v>103</v>
      </c>
      <c r="D965" t="s">
        <v>106</v>
      </c>
      <c r="E965" s="5">
        <v>351851.68734930002</v>
      </c>
      <c r="F965" s="5">
        <f>WholesaleData[[#This Row],[Liquor Volume (L)]]*VLOOKUP(WholesaleData[[#This Row],[Liquor Type]],Table1[#All],2,0)</f>
        <v>43277.757543963904</v>
      </c>
    </row>
    <row r="966" spans="1:6" hidden="1" x14ac:dyDescent="0.25">
      <c r="A966" t="s">
        <v>66</v>
      </c>
      <c r="B966">
        <v>26430</v>
      </c>
      <c r="C966" t="s">
        <v>87</v>
      </c>
      <c r="D966" t="s">
        <v>105</v>
      </c>
      <c r="E966" s="5">
        <v>373575.42464231304</v>
      </c>
      <c r="F966" s="5">
        <f>WholesaleData[[#This Row],[Liquor Volume (L)]]*VLOOKUP(WholesaleData[[#This Row],[Liquor Type]],Table1[#All],2,0)</f>
        <v>17782.190212974103</v>
      </c>
    </row>
    <row r="967" spans="1:6" hidden="1" x14ac:dyDescent="0.25">
      <c r="A967" t="s">
        <v>66</v>
      </c>
      <c r="B967">
        <v>26430</v>
      </c>
      <c r="C967" t="s">
        <v>88</v>
      </c>
      <c r="D967" t="s">
        <v>105</v>
      </c>
      <c r="E967" s="5">
        <v>99772.315454183001</v>
      </c>
      <c r="F967" s="5">
        <f>WholesaleData[[#This Row],[Liquor Volume (L)]]*VLOOKUP(WholesaleData[[#This Row],[Liquor Type]],Table1[#All],2,0)</f>
        <v>4749.1622156191115</v>
      </c>
    </row>
    <row r="968" spans="1:6" hidden="1" x14ac:dyDescent="0.25">
      <c r="A968" t="s">
        <v>66</v>
      </c>
      <c r="B968">
        <v>26430</v>
      </c>
      <c r="C968" t="s">
        <v>89</v>
      </c>
      <c r="D968" t="s">
        <v>105</v>
      </c>
      <c r="E968" s="5">
        <v>37189.030914449999</v>
      </c>
      <c r="F968" s="5">
        <f>WholesaleData[[#This Row],[Liquor Volume (L)]]*VLOOKUP(WholesaleData[[#This Row],[Liquor Type]],Table1[#All],2,0)</f>
        <v>1000.384931598705</v>
      </c>
    </row>
    <row r="969" spans="1:6" hidden="1" x14ac:dyDescent="0.25">
      <c r="A969" t="s">
        <v>66</v>
      </c>
      <c r="B969">
        <v>26430</v>
      </c>
      <c r="C969" t="s">
        <v>90</v>
      </c>
      <c r="D969" t="s">
        <v>105</v>
      </c>
      <c r="E969" s="5">
        <v>13551.319201400001</v>
      </c>
      <c r="F969" s="5">
        <f>WholesaleData[[#This Row],[Liquor Volume (L)]]*VLOOKUP(WholesaleData[[#This Row],[Liquor Type]],Table1[#All],2,0)</f>
        <v>364.53048651766005</v>
      </c>
    </row>
    <row r="970" spans="1:6" hidden="1" x14ac:dyDescent="0.25">
      <c r="A970" t="s">
        <v>66</v>
      </c>
      <c r="B970">
        <v>26430</v>
      </c>
      <c r="C970" t="s">
        <v>91</v>
      </c>
      <c r="D970" t="s">
        <v>105</v>
      </c>
      <c r="E970" s="5">
        <v>156872.49502293501</v>
      </c>
      <c r="F970" s="5">
        <f>WholesaleData[[#This Row],[Liquor Volume (L)]]*VLOOKUP(WholesaleData[[#This Row],[Liquor Type]],Table1[#All],2,0)</f>
        <v>5459.1628267981378</v>
      </c>
    </row>
    <row r="971" spans="1:6" hidden="1" x14ac:dyDescent="0.25">
      <c r="A971" t="s">
        <v>66</v>
      </c>
      <c r="B971">
        <v>26430</v>
      </c>
      <c r="C971" t="s">
        <v>92</v>
      </c>
      <c r="D971" t="s">
        <v>105</v>
      </c>
      <c r="E971" s="5">
        <v>12878.148272500001</v>
      </c>
      <c r="F971" s="5">
        <f>WholesaleData[[#This Row],[Liquor Volume (L)]]*VLOOKUP(WholesaleData[[#This Row],[Liquor Type]],Table1[#All],2,0)</f>
        <v>448.15955988299999</v>
      </c>
    </row>
    <row r="972" spans="1:6" hidden="1" x14ac:dyDescent="0.25">
      <c r="A972" t="s">
        <v>66</v>
      </c>
      <c r="B972">
        <v>26430</v>
      </c>
      <c r="C972" t="s">
        <v>93</v>
      </c>
      <c r="D972" t="s">
        <v>93</v>
      </c>
      <c r="E972" s="5">
        <v>34688.595436273004</v>
      </c>
      <c r="F972" s="5">
        <f>WholesaleData[[#This Row],[Liquor Volume (L)]]*VLOOKUP(WholesaleData[[#This Row],[Liquor Type]],Table1[#All],2,0)</f>
        <v>1734.4297718136504</v>
      </c>
    </row>
    <row r="973" spans="1:6" hidden="1" x14ac:dyDescent="0.25">
      <c r="A973" t="s">
        <v>66</v>
      </c>
      <c r="B973">
        <v>26430</v>
      </c>
      <c r="C973" t="s">
        <v>94</v>
      </c>
      <c r="D973" t="s">
        <v>106</v>
      </c>
      <c r="E973" s="5">
        <v>5238.8489410600005</v>
      </c>
      <c r="F973" s="5">
        <f>WholesaleData[[#This Row],[Liquor Volume (L)]]*VLOOKUP(WholesaleData[[#This Row],[Liquor Type]],Table1[#All],2,0)</f>
        <v>937.75396044974002</v>
      </c>
    </row>
    <row r="974" spans="1:6" hidden="1" x14ac:dyDescent="0.25">
      <c r="A974" t="s">
        <v>66</v>
      </c>
      <c r="B974">
        <v>26430</v>
      </c>
      <c r="C974" t="s">
        <v>95</v>
      </c>
      <c r="D974" t="s">
        <v>106</v>
      </c>
      <c r="E974" s="5">
        <v>22.678085100000001</v>
      </c>
      <c r="F974" s="5">
        <f>WholesaleData[[#This Row],[Liquor Volume (L)]]*VLOOKUP(WholesaleData[[#This Row],[Liquor Type]],Table1[#All],2,0)</f>
        <v>4.0593772329000002</v>
      </c>
    </row>
    <row r="975" spans="1:6" hidden="1" x14ac:dyDescent="0.25">
      <c r="A975" t="s">
        <v>66</v>
      </c>
      <c r="B975">
        <v>26430</v>
      </c>
      <c r="C975" t="s">
        <v>96</v>
      </c>
      <c r="D975" t="s">
        <v>106</v>
      </c>
      <c r="E975" s="5">
        <v>2.2272096000000001</v>
      </c>
      <c r="F975" s="5">
        <f>WholesaleData[[#This Row],[Liquor Volume (L)]]*VLOOKUP(WholesaleData[[#This Row],[Liquor Type]],Table1[#All],2,0)</f>
        <v>0.39867051840000001</v>
      </c>
    </row>
    <row r="976" spans="1:6" hidden="1" x14ac:dyDescent="0.25">
      <c r="A976" t="s">
        <v>66</v>
      </c>
      <c r="B976">
        <v>26430</v>
      </c>
      <c r="C976" t="s">
        <v>97</v>
      </c>
      <c r="D976" t="s">
        <v>106</v>
      </c>
      <c r="E976" s="5">
        <v>109.1583492</v>
      </c>
      <c r="F976" s="5">
        <f>WholesaleData[[#This Row],[Liquor Volume (L)]]*VLOOKUP(WholesaleData[[#This Row],[Liquor Type]],Table1[#All],2,0)</f>
        <v>19.539344506799999</v>
      </c>
    </row>
    <row r="977" spans="1:6" hidden="1" x14ac:dyDescent="0.25">
      <c r="A977" t="s">
        <v>66</v>
      </c>
      <c r="B977">
        <v>26430</v>
      </c>
      <c r="C977" t="s">
        <v>98</v>
      </c>
      <c r="D977" t="s">
        <v>107</v>
      </c>
      <c r="E977" s="5">
        <v>104932.54023842904</v>
      </c>
      <c r="F977" s="5">
        <f>WholesaleData[[#This Row],[Liquor Volume (L)]]*VLOOKUP(WholesaleData[[#This Row],[Liquor Type]],Table1[#All],2,0)</f>
        <v>5257.1202659452947</v>
      </c>
    </row>
    <row r="978" spans="1:6" hidden="1" x14ac:dyDescent="0.25">
      <c r="A978" t="s">
        <v>66</v>
      </c>
      <c r="B978">
        <v>26430</v>
      </c>
      <c r="C978" t="s">
        <v>99</v>
      </c>
      <c r="D978" t="s">
        <v>107</v>
      </c>
      <c r="E978" s="5">
        <v>12076.51279182</v>
      </c>
      <c r="F978" s="5">
        <f>WholesaleData[[#This Row],[Liquor Volume (L)]]*VLOOKUP(WholesaleData[[#This Row],[Liquor Type]],Table1[#All],2,0)</f>
        <v>5035.9058341889395</v>
      </c>
    </row>
    <row r="979" spans="1:6" hidden="1" x14ac:dyDescent="0.25">
      <c r="A979" t="s">
        <v>66</v>
      </c>
      <c r="B979">
        <v>26430</v>
      </c>
      <c r="C979" t="s">
        <v>100</v>
      </c>
      <c r="D979" t="s">
        <v>106</v>
      </c>
      <c r="E979" s="5">
        <v>72814.196176833007</v>
      </c>
      <c r="F979" s="5">
        <f>WholesaleData[[#This Row],[Liquor Volume (L)]]*VLOOKUP(WholesaleData[[#This Row],[Liquor Type]],Table1[#All],2,0)</f>
        <v>8956.1461297504593</v>
      </c>
    </row>
    <row r="980" spans="1:6" hidden="1" x14ac:dyDescent="0.25">
      <c r="A980" t="s">
        <v>66</v>
      </c>
      <c r="B980">
        <v>26430</v>
      </c>
      <c r="C980" t="s">
        <v>101</v>
      </c>
      <c r="D980" t="s">
        <v>106</v>
      </c>
      <c r="E980" s="5">
        <v>11686.619282600001</v>
      </c>
      <c r="F980" s="5">
        <f>WholesaleData[[#This Row],[Liquor Volume (L)]]*VLOOKUP(WholesaleData[[#This Row],[Liquor Type]],Table1[#All],2,0)</f>
        <v>1437.4541717598001</v>
      </c>
    </row>
    <row r="981" spans="1:6" hidden="1" x14ac:dyDescent="0.25">
      <c r="A981" t="s">
        <v>66</v>
      </c>
      <c r="B981">
        <v>26430</v>
      </c>
      <c r="C981" t="s">
        <v>102</v>
      </c>
      <c r="D981" t="s">
        <v>106</v>
      </c>
      <c r="E981" s="5">
        <v>421700.9540727</v>
      </c>
      <c r="F981" s="5">
        <f>WholesaleData[[#This Row],[Liquor Volume (L)]]*VLOOKUP(WholesaleData[[#This Row],[Liquor Type]],Table1[#All],2,0)</f>
        <v>51869.217350942097</v>
      </c>
    </row>
    <row r="982" spans="1:6" hidden="1" x14ac:dyDescent="0.25">
      <c r="A982" t="s">
        <v>66</v>
      </c>
      <c r="B982">
        <v>26430</v>
      </c>
      <c r="C982" t="s">
        <v>103</v>
      </c>
      <c r="D982" t="s">
        <v>106</v>
      </c>
      <c r="E982" s="5">
        <v>49898.105155560006</v>
      </c>
      <c r="F982" s="5">
        <f>WholesaleData[[#This Row],[Liquor Volume (L)]]*VLOOKUP(WholesaleData[[#This Row],[Liquor Type]],Table1[#All],2,0)</f>
        <v>6137.4669341338804</v>
      </c>
    </row>
    <row r="983" spans="1:6" hidden="1" x14ac:dyDescent="0.25">
      <c r="A983" t="s">
        <v>67</v>
      </c>
      <c r="B983">
        <v>26490</v>
      </c>
      <c r="C983" t="s">
        <v>87</v>
      </c>
      <c r="D983" t="s">
        <v>105</v>
      </c>
      <c r="E983" s="5">
        <v>1728579.1585962104</v>
      </c>
      <c r="F983" s="5">
        <f>WholesaleData[[#This Row],[Liquor Volume (L)]]*VLOOKUP(WholesaleData[[#This Row],[Liquor Type]],Table1[#All],2,0)</f>
        <v>82280.367949179621</v>
      </c>
    </row>
    <row r="984" spans="1:6" hidden="1" x14ac:dyDescent="0.25">
      <c r="A984" t="s">
        <v>67</v>
      </c>
      <c r="B984">
        <v>26490</v>
      </c>
      <c r="C984" t="s">
        <v>88</v>
      </c>
      <c r="D984" t="s">
        <v>105</v>
      </c>
      <c r="E984" s="5">
        <v>430335.04697145004</v>
      </c>
      <c r="F984" s="5">
        <f>WholesaleData[[#This Row],[Liquor Volume (L)]]*VLOOKUP(WholesaleData[[#This Row],[Liquor Type]],Table1[#All],2,0)</f>
        <v>20483.948235841024</v>
      </c>
    </row>
    <row r="985" spans="1:6" hidden="1" x14ac:dyDescent="0.25">
      <c r="A985" t="s">
        <v>67</v>
      </c>
      <c r="B985">
        <v>26490</v>
      </c>
      <c r="C985" t="s">
        <v>89</v>
      </c>
      <c r="D985" t="s">
        <v>105</v>
      </c>
      <c r="E985" s="5">
        <v>54213.408189066999</v>
      </c>
      <c r="F985" s="5">
        <f>WholesaleData[[#This Row],[Liquor Volume (L)]]*VLOOKUP(WholesaleData[[#This Row],[Liquor Type]],Table1[#All],2,0)</f>
        <v>1458.3406802859022</v>
      </c>
    </row>
    <row r="986" spans="1:6" hidden="1" x14ac:dyDescent="0.25">
      <c r="A986" t="s">
        <v>67</v>
      </c>
      <c r="B986">
        <v>26490</v>
      </c>
      <c r="C986" t="s">
        <v>90</v>
      </c>
      <c r="D986" t="s">
        <v>105</v>
      </c>
      <c r="E986" s="5">
        <v>21649.31690555</v>
      </c>
      <c r="F986" s="5">
        <f>WholesaleData[[#This Row],[Liquor Volume (L)]]*VLOOKUP(WholesaleData[[#This Row],[Liquor Type]],Table1[#All],2,0)</f>
        <v>582.36662475929506</v>
      </c>
    </row>
    <row r="987" spans="1:6" hidden="1" x14ac:dyDescent="0.25">
      <c r="A987" t="s">
        <v>67</v>
      </c>
      <c r="B987">
        <v>26490</v>
      </c>
      <c r="C987" t="s">
        <v>91</v>
      </c>
      <c r="D987" t="s">
        <v>105</v>
      </c>
      <c r="E987" s="5">
        <v>170599.67259181602</v>
      </c>
      <c r="F987" s="5">
        <f>WholesaleData[[#This Row],[Liquor Volume (L)]]*VLOOKUP(WholesaleData[[#This Row],[Liquor Type]],Table1[#All],2,0)</f>
        <v>5936.8686061951976</v>
      </c>
    </row>
    <row r="988" spans="1:6" hidden="1" x14ac:dyDescent="0.25">
      <c r="A988" t="s">
        <v>67</v>
      </c>
      <c r="B988">
        <v>26490</v>
      </c>
      <c r="C988" t="s">
        <v>92</v>
      </c>
      <c r="D988" t="s">
        <v>105</v>
      </c>
      <c r="E988" s="5">
        <v>10516.052554800001</v>
      </c>
      <c r="F988" s="5">
        <f>WholesaleData[[#This Row],[Liquor Volume (L)]]*VLOOKUP(WholesaleData[[#This Row],[Liquor Type]],Table1[#All],2,0)</f>
        <v>365.95862890704001</v>
      </c>
    </row>
    <row r="989" spans="1:6" hidden="1" x14ac:dyDescent="0.25">
      <c r="A989" t="s">
        <v>67</v>
      </c>
      <c r="B989">
        <v>26490</v>
      </c>
      <c r="C989" t="s">
        <v>93</v>
      </c>
      <c r="D989" t="s">
        <v>93</v>
      </c>
      <c r="E989" s="5">
        <v>149483.16908848801</v>
      </c>
      <c r="F989" s="5">
        <f>WholesaleData[[#This Row],[Liquor Volume (L)]]*VLOOKUP(WholesaleData[[#This Row],[Liquor Type]],Table1[#All],2,0)</f>
        <v>7474.1584544244006</v>
      </c>
    </row>
    <row r="990" spans="1:6" hidden="1" x14ac:dyDescent="0.25">
      <c r="A990" t="s">
        <v>67</v>
      </c>
      <c r="B990">
        <v>26490</v>
      </c>
      <c r="C990" t="s">
        <v>94</v>
      </c>
      <c r="D990" t="s">
        <v>106</v>
      </c>
      <c r="E990" s="5">
        <v>7137.9704840550012</v>
      </c>
      <c r="F990" s="5">
        <f>WholesaleData[[#This Row],[Liquor Volume (L)]]*VLOOKUP(WholesaleData[[#This Row],[Liquor Type]],Table1[#All],2,0)</f>
        <v>1277.6967166458451</v>
      </c>
    </row>
    <row r="991" spans="1:6" hidden="1" x14ac:dyDescent="0.25">
      <c r="A991" t="s">
        <v>67</v>
      </c>
      <c r="B991">
        <v>26490</v>
      </c>
      <c r="C991" t="s">
        <v>97</v>
      </c>
      <c r="D991" t="s">
        <v>106</v>
      </c>
      <c r="E991" s="5">
        <v>1597.597829</v>
      </c>
      <c r="F991" s="5">
        <f>WholesaleData[[#This Row],[Liquor Volume (L)]]*VLOOKUP(WholesaleData[[#This Row],[Liquor Type]],Table1[#All],2,0)</f>
        <v>285.97001139100001</v>
      </c>
    </row>
    <row r="992" spans="1:6" hidden="1" x14ac:dyDescent="0.25">
      <c r="A992" t="s">
        <v>67</v>
      </c>
      <c r="B992">
        <v>26490</v>
      </c>
      <c r="C992" t="s">
        <v>98</v>
      </c>
      <c r="D992" t="s">
        <v>107</v>
      </c>
      <c r="E992" s="5">
        <v>298069.27470633807</v>
      </c>
      <c r="F992" s="5">
        <f>WholesaleData[[#This Row],[Liquor Volume (L)]]*VLOOKUP(WholesaleData[[#This Row],[Liquor Type]],Table1[#All],2,0)</f>
        <v>14933.270662787536</v>
      </c>
    </row>
    <row r="993" spans="1:6" hidden="1" x14ac:dyDescent="0.25">
      <c r="A993" t="s">
        <v>67</v>
      </c>
      <c r="B993">
        <v>26490</v>
      </c>
      <c r="C993" t="s">
        <v>99</v>
      </c>
      <c r="D993" t="s">
        <v>107</v>
      </c>
      <c r="E993" s="5">
        <v>64024.694979299013</v>
      </c>
      <c r="F993" s="5">
        <f>WholesaleData[[#This Row],[Liquor Volume (L)]]*VLOOKUP(WholesaleData[[#This Row],[Liquor Type]],Table1[#All],2,0)</f>
        <v>26698.297806367686</v>
      </c>
    </row>
    <row r="994" spans="1:6" hidden="1" x14ac:dyDescent="0.25">
      <c r="A994" t="s">
        <v>67</v>
      </c>
      <c r="B994">
        <v>26490</v>
      </c>
      <c r="C994" t="s">
        <v>100</v>
      </c>
      <c r="D994" t="s">
        <v>106</v>
      </c>
      <c r="E994" s="5">
        <v>534313.5753473501</v>
      </c>
      <c r="F994" s="5">
        <f>WholesaleData[[#This Row],[Liquor Volume (L)]]*VLOOKUP(WholesaleData[[#This Row],[Liquor Type]],Table1[#All],2,0)</f>
        <v>65720.569767724068</v>
      </c>
    </row>
    <row r="995" spans="1:6" hidden="1" x14ac:dyDescent="0.25">
      <c r="A995" t="s">
        <v>67</v>
      </c>
      <c r="B995">
        <v>26490</v>
      </c>
      <c r="C995" t="s">
        <v>101</v>
      </c>
      <c r="D995" t="s">
        <v>106</v>
      </c>
      <c r="E995" s="5">
        <v>471.36433199999999</v>
      </c>
      <c r="F995" s="5">
        <f>WholesaleData[[#This Row],[Liquor Volume (L)]]*VLOOKUP(WholesaleData[[#This Row],[Liquor Type]],Table1[#All],2,0)</f>
        <v>57.977812835999998</v>
      </c>
    </row>
    <row r="996" spans="1:6" hidden="1" x14ac:dyDescent="0.25">
      <c r="A996" t="s">
        <v>67</v>
      </c>
      <c r="B996">
        <v>26490</v>
      </c>
      <c r="C996" t="s">
        <v>102</v>
      </c>
      <c r="D996" t="s">
        <v>106</v>
      </c>
      <c r="E996" s="5">
        <v>2659.3414108000002</v>
      </c>
      <c r="F996" s="5">
        <f>WholesaleData[[#This Row],[Liquor Volume (L)]]*VLOOKUP(WholesaleData[[#This Row],[Liquor Type]],Table1[#All],2,0)</f>
        <v>327.0989935284</v>
      </c>
    </row>
    <row r="997" spans="1:6" hidden="1" x14ac:dyDescent="0.25">
      <c r="A997" t="s">
        <v>67</v>
      </c>
      <c r="B997">
        <v>26490</v>
      </c>
      <c r="C997" t="s">
        <v>103</v>
      </c>
      <c r="D997" t="s">
        <v>106</v>
      </c>
      <c r="E997" s="5">
        <v>118158.52166853999</v>
      </c>
      <c r="F997" s="5">
        <f>WholesaleData[[#This Row],[Liquor Volume (L)]]*VLOOKUP(WholesaleData[[#This Row],[Liquor Type]],Table1[#All],2,0)</f>
        <v>14533.49816523042</v>
      </c>
    </row>
    <row r="998" spans="1:6" hidden="1" x14ac:dyDescent="0.25">
      <c r="A998" t="s">
        <v>68</v>
      </c>
      <c r="B998">
        <v>26610</v>
      </c>
      <c r="C998" t="s">
        <v>87</v>
      </c>
      <c r="D998" t="s">
        <v>105</v>
      </c>
      <c r="E998" s="5">
        <v>1836368.5441020182</v>
      </c>
      <c r="F998" s="5">
        <f>WholesaleData[[#This Row],[Liquor Volume (L)]]*VLOOKUP(WholesaleData[[#This Row],[Liquor Type]],Table1[#All],2,0)</f>
        <v>87411.142699256074</v>
      </c>
    </row>
    <row r="999" spans="1:6" hidden="1" x14ac:dyDescent="0.25">
      <c r="A999" t="s">
        <v>68</v>
      </c>
      <c r="B999">
        <v>26610</v>
      </c>
      <c r="C999" t="s">
        <v>88</v>
      </c>
      <c r="D999" t="s">
        <v>105</v>
      </c>
      <c r="E999" s="5">
        <v>150873.80264089999</v>
      </c>
      <c r="F999" s="5">
        <f>WholesaleData[[#This Row],[Liquor Volume (L)]]*VLOOKUP(WholesaleData[[#This Row],[Liquor Type]],Table1[#All],2,0)</f>
        <v>7181.5930057068399</v>
      </c>
    </row>
    <row r="1000" spans="1:6" hidden="1" x14ac:dyDescent="0.25">
      <c r="A1000" t="s">
        <v>68</v>
      </c>
      <c r="B1000">
        <v>26610</v>
      </c>
      <c r="C1000" t="s">
        <v>89</v>
      </c>
      <c r="D1000" t="s">
        <v>105</v>
      </c>
      <c r="E1000" s="5">
        <v>127742.890226152</v>
      </c>
      <c r="F1000" s="5">
        <f>WholesaleData[[#This Row],[Liquor Volume (L)]]*VLOOKUP(WholesaleData[[#This Row],[Liquor Type]],Table1[#All],2,0)</f>
        <v>3436.2837470834888</v>
      </c>
    </row>
    <row r="1001" spans="1:6" hidden="1" x14ac:dyDescent="0.25">
      <c r="A1001" t="s">
        <v>68</v>
      </c>
      <c r="B1001">
        <v>26610</v>
      </c>
      <c r="C1001" t="s">
        <v>90</v>
      </c>
      <c r="D1001" t="s">
        <v>105</v>
      </c>
      <c r="E1001" s="5">
        <v>8983.5223648499996</v>
      </c>
      <c r="F1001" s="5">
        <f>WholesaleData[[#This Row],[Liquor Volume (L)]]*VLOOKUP(WholesaleData[[#This Row],[Liquor Type]],Table1[#All],2,0)</f>
        <v>241.65675161446498</v>
      </c>
    </row>
    <row r="1002" spans="1:6" hidden="1" x14ac:dyDescent="0.25">
      <c r="A1002" t="s">
        <v>68</v>
      </c>
      <c r="B1002">
        <v>26610</v>
      </c>
      <c r="C1002" t="s">
        <v>91</v>
      </c>
      <c r="D1002" t="s">
        <v>105</v>
      </c>
      <c r="E1002" s="5">
        <v>635004.17983956612</v>
      </c>
      <c r="F1002" s="5">
        <f>WholesaleData[[#This Row],[Liquor Volume (L)]]*VLOOKUP(WholesaleData[[#This Row],[Liquor Type]],Table1[#All],2,0)</f>
        <v>22098.145458416901</v>
      </c>
    </row>
    <row r="1003" spans="1:6" hidden="1" x14ac:dyDescent="0.25">
      <c r="A1003" t="s">
        <v>68</v>
      </c>
      <c r="B1003">
        <v>26610</v>
      </c>
      <c r="C1003" t="s">
        <v>92</v>
      </c>
      <c r="D1003" t="s">
        <v>105</v>
      </c>
      <c r="E1003" s="5">
        <v>37297.722697449994</v>
      </c>
      <c r="F1003" s="5">
        <f>WholesaleData[[#This Row],[Liquor Volume (L)]]*VLOOKUP(WholesaleData[[#This Row],[Liquor Type]],Table1[#All],2,0)</f>
        <v>1297.9607498712596</v>
      </c>
    </row>
    <row r="1004" spans="1:6" hidden="1" x14ac:dyDescent="0.25">
      <c r="A1004" t="s">
        <v>68</v>
      </c>
      <c r="B1004">
        <v>26610</v>
      </c>
      <c r="C1004" t="s">
        <v>93</v>
      </c>
      <c r="D1004" t="s">
        <v>93</v>
      </c>
      <c r="E1004" s="5">
        <v>77883.063052032987</v>
      </c>
      <c r="F1004" s="5">
        <f>WholesaleData[[#This Row],[Liquor Volume (L)]]*VLOOKUP(WholesaleData[[#This Row],[Liquor Type]],Table1[#All],2,0)</f>
        <v>3894.1531526016497</v>
      </c>
    </row>
    <row r="1005" spans="1:6" hidden="1" x14ac:dyDescent="0.25">
      <c r="A1005" t="s">
        <v>68</v>
      </c>
      <c r="B1005">
        <v>26610</v>
      </c>
      <c r="C1005" t="s">
        <v>94</v>
      </c>
      <c r="D1005" t="s">
        <v>106</v>
      </c>
      <c r="E1005" s="5">
        <v>13036.57631534</v>
      </c>
      <c r="F1005" s="5">
        <f>WholesaleData[[#This Row],[Liquor Volume (L)]]*VLOOKUP(WholesaleData[[#This Row],[Liquor Type]],Table1[#All],2,0)</f>
        <v>2333.5471604458598</v>
      </c>
    </row>
    <row r="1006" spans="1:6" hidden="1" x14ac:dyDescent="0.25">
      <c r="A1006" t="s">
        <v>68</v>
      </c>
      <c r="B1006">
        <v>26610</v>
      </c>
      <c r="C1006" t="s">
        <v>97</v>
      </c>
      <c r="D1006" t="s">
        <v>106</v>
      </c>
      <c r="E1006" s="5">
        <v>6346.2022016000001</v>
      </c>
      <c r="F1006" s="5">
        <f>WholesaleData[[#This Row],[Liquor Volume (L)]]*VLOOKUP(WholesaleData[[#This Row],[Liquor Type]],Table1[#All],2,0)</f>
        <v>1135.9701940863999</v>
      </c>
    </row>
    <row r="1007" spans="1:6" hidden="1" x14ac:dyDescent="0.25">
      <c r="A1007" t="s">
        <v>68</v>
      </c>
      <c r="B1007">
        <v>26610</v>
      </c>
      <c r="C1007" t="s">
        <v>98</v>
      </c>
      <c r="D1007" t="s">
        <v>107</v>
      </c>
      <c r="E1007" s="5">
        <v>421882.19976869301</v>
      </c>
      <c r="F1007" s="5">
        <f>WholesaleData[[#This Row],[Liquor Volume (L)]]*VLOOKUP(WholesaleData[[#This Row],[Liquor Type]],Table1[#All],2,0)</f>
        <v>21136.298208411521</v>
      </c>
    </row>
    <row r="1008" spans="1:6" hidden="1" x14ac:dyDescent="0.25">
      <c r="A1008" t="s">
        <v>68</v>
      </c>
      <c r="B1008">
        <v>26610</v>
      </c>
      <c r="C1008" t="s">
        <v>99</v>
      </c>
      <c r="D1008" t="s">
        <v>107</v>
      </c>
      <c r="E1008" s="5">
        <v>48393.720081957006</v>
      </c>
      <c r="F1008" s="5">
        <f>WholesaleData[[#This Row],[Liquor Volume (L)]]*VLOOKUP(WholesaleData[[#This Row],[Liquor Type]],Table1[#All],2,0)</f>
        <v>20180.18127417607</v>
      </c>
    </row>
    <row r="1009" spans="1:6" hidden="1" x14ac:dyDescent="0.25">
      <c r="A1009" t="s">
        <v>68</v>
      </c>
      <c r="B1009">
        <v>26610</v>
      </c>
      <c r="C1009" t="s">
        <v>100</v>
      </c>
      <c r="D1009" t="s">
        <v>106</v>
      </c>
      <c r="E1009" s="5">
        <v>174141.73595105502</v>
      </c>
      <c r="F1009" s="5">
        <f>WholesaleData[[#This Row],[Liquor Volume (L)]]*VLOOKUP(WholesaleData[[#This Row],[Liquor Type]],Table1[#All],2,0)</f>
        <v>21419.433521979765</v>
      </c>
    </row>
    <row r="1010" spans="1:6" hidden="1" x14ac:dyDescent="0.25">
      <c r="A1010" t="s">
        <v>68</v>
      </c>
      <c r="B1010">
        <v>26610</v>
      </c>
      <c r="C1010" t="s">
        <v>102</v>
      </c>
      <c r="D1010" t="s">
        <v>106</v>
      </c>
      <c r="E1010" s="5">
        <v>23469.653228080002</v>
      </c>
      <c r="F1010" s="5">
        <f>WholesaleData[[#This Row],[Liquor Volume (L)]]*VLOOKUP(WholesaleData[[#This Row],[Liquor Type]],Table1[#All],2,0)</f>
        <v>2886.7673470538402</v>
      </c>
    </row>
    <row r="1011" spans="1:6" hidden="1" x14ac:dyDescent="0.25">
      <c r="A1011" t="s">
        <v>68</v>
      </c>
      <c r="B1011">
        <v>26610</v>
      </c>
      <c r="C1011" t="s">
        <v>103</v>
      </c>
      <c r="D1011" t="s">
        <v>106</v>
      </c>
      <c r="E1011" s="5">
        <v>172009.87327440002</v>
      </c>
      <c r="F1011" s="5">
        <f>WholesaleData[[#This Row],[Liquor Volume (L)]]*VLOOKUP(WholesaleData[[#This Row],[Liquor Type]],Table1[#All],2,0)</f>
        <v>21157.2144127512</v>
      </c>
    </row>
    <row r="1012" spans="1:6" hidden="1" x14ac:dyDescent="0.25">
      <c r="A1012" t="s">
        <v>69</v>
      </c>
      <c r="B1012">
        <v>26670</v>
      </c>
      <c r="C1012" t="s">
        <v>87</v>
      </c>
      <c r="D1012" t="s">
        <v>105</v>
      </c>
      <c r="E1012" s="5">
        <v>86112.643485199995</v>
      </c>
      <c r="F1012" s="5">
        <f>WholesaleData[[#This Row],[Liquor Volume (L)]]*VLOOKUP(WholesaleData[[#This Row],[Liquor Type]],Table1[#All],2,0)</f>
        <v>4098.9618298955202</v>
      </c>
    </row>
    <row r="1013" spans="1:6" hidden="1" x14ac:dyDescent="0.25">
      <c r="A1013" t="s">
        <v>69</v>
      </c>
      <c r="B1013">
        <v>26670</v>
      </c>
      <c r="C1013" t="s">
        <v>88</v>
      </c>
      <c r="D1013" t="s">
        <v>105</v>
      </c>
      <c r="E1013" s="5">
        <v>47771.182286200004</v>
      </c>
      <c r="F1013" s="5">
        <f>WholesaleData[[#This Row],[Liquor Volume (L)]]*VLOOKUP(WholesaleData[[#This Row],[Liquor Type]],Table1[#All],2,0)</f>
        <v>2273.9082768231206</v>
      </c>
    </row>
    <row r="1014" spans="1:6" hidden="1" x14ac:dyDescent="0.25">
      <c r="A1014" t="s">
        <v>69</v>
      </c>
      <c r="B1014">
        <v>26670</v>
      </c>
      <c r="C1014" t="s">
        <v>89</v>
      </c>
      <c r="D1014" t="s">
        <v>105</v>
      </c>
      <c r="E1014" s="5">
        <v>4490.7534450000003</v>
      </c>
      <c r="F1014" s="5">
        <f>WholesaleData[[#This Row],[Liquor Volume (L)]]*VLOOKUP(WholesaleData[[#This Row],[Liquor Type]],Table1[#All],2,0)</f>
        <v>120.80126767050001</v>
      </c>
    </row>
    <row r="1015" spans="1:6" hidden="1" x14ac:dyDescent="0.25">
      <c r="A1015" t="s">
        <v>69</v>
      </c>
      <c r="B1015">
        <v>26670</v>
      </c>
      <c r="C1015" t="s">
        <v>90</v>
      </c>
      <c r="D1015" t="s">
        <v>105</v>
      </c>
      <c r="E1015" s="5">
        <v>2520.7140122999999</v>
      </c>
      <c r="F1015" s="5">
        <f>WholesaleData[[#This Row],[Liquor Volume (L)]]*VLOOKUP(WholesaleData[[#This Row],[Liquor Type]],Table1[#All],2,0)</f>
        <v>67.807206930869995</v>
      </c>
    </row>
    <row r="1016" spans="1:6" hidden="1" x14ac:dyDescent="0.25">
      <c r="A1016" t="s">
        <v>69</v>
      </c>
      <c r="B1016">
        <v>26670</v>
      </c>
      <c r="C1016" t="s">
        <v>91</v>
      </c>
      <c r="D1016" t="s">
        <v>105</v>
      </c>
      <c r="E1016" s="5">
        <v>51080.258468399996</v>
      </c>
      <c r="F1016" s="5">
        <f>WholesaleData[[#This Row],[Liquor Volume (L)]]*VLOOKUP(WholesaleData[[#This Row],[Liquor Type]],Table1[#All],2,0)</f>
        <v>1777.5929947003197</v>
      </c>
    </row>
    <row r="1017" spans="1:6" hidden="1" x14ac:dyDescent="0.25">
      <c r="A1017" t="s">
        <v>69</v>
      </c>
      <c r="B1017">
        <v>26670</v>
      </c>
      <c r="C1017" t="s">
        <v>92</v>
      </c>
      <c r="D1017" t="s">
        <v>105</v>
      </c>
      <c r="E1017" s="5">
        <v>16700.197396399999</v>
      </c>
      <c r="F1017" s="5">
        <f>WholesaleData[[#This Row],[Liquor Volume (L)]]*VLOOKUP(WholesaleData[[#This Row],[Liquor Type]],Table1[#All],2,0)</f>
        <v>581.16686939471992</v>
      </c>
    </row>
    <row r="1018" spans="1:6" hidden="1" x14ac:dyDescent="0.25">
      <c r="A1018" t="s">
        <v>69</v>
      </c>
      <c r="B1018">
        <v>26670</v>
      </c>
      <c r="C1018" t="s">
        <v>93</v>
      </c>
      <c r="D1018" t="s">
        <v>93</v>
      </c>
      <c r="E1018" s="5">
        <v>9956.7857230000009</v>
      </c>
      <c r="F1018" s="5">
        <f>WholesaleData[[#This Row],[Liquor Volume (L)]]*VLOOKUP(WholesaleData[[#This Row],[Liquor Type]],Table1[#All],2,0)</f>
        <v>497.83928615000008</v>
      </c>
    </row>
    <row r="1019" spans="1:6" hidden="1" x14ac:dyDescent="0.25">
      <c r="A1019" t="s">
        <v>69</v>
      </c>
      <c r="B1019">
        <v>26670</v>
      </c>
      <c r="C1019" t="s">
        <v>94</v>
      </c>
      <c r="D1019" t="s">
        <v>106</v>
      </c>
      <c r="E1019" s="5">
        <v>1820.5898300000001</v>
      </c>
      <c r="F1019" s="5">
        <f>WholesaleData[[#This Row],[Liquor Volume (L)]]*VLOOKUP(WholesaleData[[#This Row],[Liquor Type]],Table1[#All],2,0)</f>
        <v>325.88557957</v>
      </c>
    </row>
    <row r="1020" spans="1:6" hidden="1" x14ac:dyDescent="0.25">
      <c r="A1020" t="s">
        <v>69</v>
      </c>
      <c r="B1020">
        <v>26670</v>
      </c>
      <c r="C1020" t="s">
        <v>97</v>
      </c>
      <c r="D1020" t="s">
        <v>106</v>
      </c>
      <c r="E1020" s="5">
        <v>44</v>
      </c>
      <c r="F1020" s="5">
        <f>WholesaleData[[#This Row],[Liquor Volume (L)]]*VLOOKUP(WholesaleData[[#This Row],[Liquor Type]],Table1[#All],2,0)</f>
        <v>7.8759999999999994</v>
      </c>
    </row>
    <row r="1021" spans="1:6" hidden="1" x14ac:dyDescent="0.25">
      <c r="A1021" t="s">
        <v>69</v>
      </c>
      <c r="B1021">
        <v>26670</v>
      </c>
      <c r="C1021" t="s">
        <v>98</v>
      </c>
      <c r="D1021" t="s">
        <v>107</v>
      </c>
      <c r="E1021" s="5">
        <v>17271.646542999999</v>
      </c>
      <c r="F1021" s="5">
        <f>WholesaleData[[#This Row],[Liquor Volume (L)]]*VLOOKUP(WholesaleData[[#This Row],[Liquor Type]],Table1[#All],2,0)</f>
        <v>865.30949180429991</v>
      </c>
    </row>
    <row r="1022" spans="1:6" hidden="1" x14ac:dyDescent="0.25">
      <c r="A1022" t="s">
        <v>69</v>
      </c>
      <c r="B1022">
        <v>26670</v>
      </c>
      <c r="C1022" t="s">
        <v>99</v>
      </c>
      <c r="D1022" t="s">
        <v>107</v>
      </c>
      <c r="E1022" s="5">
        <v>2405.952303</v>
      </c>
      <c r="F1022" s="5">
        <f>WholesaleData[[#This Row],[Liquor Volume (L)]]*VLOOKUP(WholesaleData[[#This Row],[Liquor Type]],Table1[#All],2,0)</f>
        <v>1003.2821103509999</v>
      </c>
    </row>
    <row r="1023" spans="1:6" hidden="1" x14ac:dyDescent="0.25">
      <c r="A1023" t="s">
        <v>69</v>
      </c>
      <c r="B1023">
        <v>26670</v>
      </c>
      <c r="C1023" t="s">
        <v>100</v>
      </c>
      <c r="D1023" t="s">
        <v>106</v>
      </c>
      <c r="E1023" s="5">
        <v>10641.186119</v>
      </c>
      <c r="F1023" s="5">
        <f>WholesaleData[[#This Row],[Liquor Volume (L)]]*VLOOKUP(WholesaleData[[#This Row],[Liquor Type]],Table1[#All],2,0)</f>
        <v>1308.8658926369999</v>
      </c>
    </row>
    <row r="1024" spans="1:6" hidden="1" x14ac:dyDescent="0.25">
      <c r="A1024" t="s">
        <v>69</v>
      </c>
      <c r="B1024">
        <v>26670</v>
      </c>
      <c r="C1024" t="s">
        <v>103</v>
      </c>
      <c r="D1024" t="s">
        <v>106</v>
      </c>
      <c r="E1024" s="5">
        <v>8228.3941599999998</v>
      </c>
      <c r="F1024" s="5">
        <f>WholesaleData[[#This Row],[Liquor Volume (L)]]*VLOOKUP(WholesaleData[[#This Row],[Liquor Type]],Table1[#All],2,0)</f>
        <v>1012.09248168</v>
      </c>
    </row>
    <row r="1025" spans="1:6" hidden="1" x14ac:dyDescent="0.25">
      <c r="A1025" t="s">
        <v>113</v>
      </c>
      <c r="B1025">
        <v>0</v>
      </c>
      <c r="C1025" t="s">
        <v>87</v>
      </c>
      <c r="D1025" t="s">
        <v>105</v>
      </c>
      <c r="E1025" s="5">
        <v>157.46644616127014</v>
      </c>
      <c r="F1025" s="5">
        <f>WholesaleData[[#This Row],[Liquor Volume (L)]]*VLOOKUP(WholesaleData[[#This Row],[Liquor Type]],Table1[#All],2,0)</f>
        <v>7.4954028372764592</v>
      </c>
    </row>
    <row r="1026" spans="1:6" hidden="1" x14ac:dyDescent="0.25">
      <c r="A1026" t="s">
        <v>113</v>
      </c>
      <c r="B1026">
        <v>0</v>
      </c>
      <c r="C1026" t="s">
        <v>88</v>
      </c>
      <c r="D1026" t="s">
        <v>105</v>
      </c>
      <c r="E1026" s="5">
        <v>24.630063869059086</v>
      </c>
      <c r="F1026" s="5">
        <f>WholesaleData[[#This Row],[Liquor Volume (L)]]*VLOOKUP(WholesaleData[[#This Row],[Liquor Type]],Table1[#All],2,0)</f>
        <v>1.1723910401672126</v>
      </c>
    </row>
    <row r="1027" spans="1:6" hidden="1" x14ac:dyDescent="0.25">
      <c r="A1027" t="s">
        <v>113</v>
      </c>
      <c r="B1027">
        <v>0</v>
      </c>
      <c r="C1027" t="s">
        <v>89</v>
      </c>
      <c r="D1027" t="s">
        <v>105</v>
      </c>
      <c r="E1027" s="5">
        <v>7.8026839233934879</v>
      </c>
      <c r="F1027" s="5">
        <f>WholesaleData[[#This Row],[Liquor Volume (L)]]*VLOOKUP(WholesaleData[[#This Row],[Liquor Type]],Table1[#All],2,0)</f>
        <v>0.20989219753928481</v>
      </c>
    </row>
    <row r="1028" spans="1:6" hidden="1" x14ac:dyDescent="0.25">
      <c r="A1028" t="s">
        <v>113</v>
      </c>
      <c r="B1028">
        <v>0</v>
      </c>
      <c r="C1028" t="s">
        <v>90</v>
      </c>
      <c r="D1028" t="s">
        <v>105</v>
      </c>
      <c r="E1028" s="5">
        <v>1.8489203988574445</v>
      </c>
      <c r="F1028" s="5">
        <f>WholesaleData[[#This Row],[Liquor Volume (L)]]*VLOOKUP(WholesaleData[[#This Row],[Liquor Type]],Table1[#All],2,0)</f>
        <v>4.9735958729265256E-2</v>
      </c>
    </row>
    <row r="1029" spans="1:6" hidden="1" x14ac:dyDescent="0.25">
      <c r="A1029" t="s">
        <v>113</v>
      </c>
      <c r="B1029">
        <v>0</v>
      </c>
      <c r="C1029" t="s">
        <v>91</v>
      </c>
      <c r="D1029" t="s">
        <v>105</v>
      </c>
      <c r="E1029" s="5">
        <v>30.602253790944815</v>
      </c>
      <c r="F1029" s="5">
        <f>WholesaleData[[#This Row],[Liquor Volume (L)]]*VLOOKUP(WholesaleData[[#This Row],[Liquor Type]],Table1[#All],2,0)</f>
        <v>1.0649584319248795</v>
      </c>
    </row>
    <row r="1030" spans="1:6" hidden="1" x14ac:dyDescent="0.25">
      <c r="A1030" t="s">
        <v>113</v>
      </c>
      <c r="B1030">
        <v>0</v>
      </c>
      <c r="C1030" t="s">
        <v>92</v>
      </c>
      <c r="D1030" t="s">
        <v>105</v>
      </c>
      <c r="E1030" s="5">
        <v>2.4663540991023183</v>
      </c>
      <c r="F1030" s="5">
        <f>WholesaleData[[#This Row],[Liquor Volume (L)]]*VLOOKUP(WholesaleData[[#This Row],[Liquor Type]],Table1[#All],2,0)</f>
        <v>8.5829122648760664E-2</v>
      </c>
    </row>
    <row r="1031" spans="1:6" hidden="1" x14ac:dyDescent="0.25">
      <c r="A1031" t="s">
        <v>113</v>
      </c>
      <c r="B1031">
        <v>0</v>
      </c>
      <c r="C1031" t="s">
        <v>93</v>
      </c>
      <c r="D1031" t="s">
        <v>93</v>
      </c>
      <c r="E1031" s="5">
        <v>10.509523805230856</v>
      </c>
      <c r="F1031" s="5">
        <f>WholesaleData[[#This Row],[Liquor Volume (L)]]*VLOOKUP(WholesaleData[[#This Row],[Liquor Type]],Table1[#All],2,0)</f>
        <v>0.5254761902615428</v>
      </c>
    </row>
    <row r="1032" spans="1:6" hidden="1" x14ac:dyDescent="0.25">
      <c r="A1032" t="s">
        <v>113</v>
      </c>
      <c r="B1032">
        <v>0</v>
      </c>
      <c r="C1032" t="s">
        <v>94</v>
      </c>
      <c r="D1032" t="s">
        <v>106</v>
      </c>
      <c r="E1032" s="5">
        <v>1.1714976374059916</v>
      </c>
      <c r="F1032" s="5">
        <f>WholesaleData[[#This Row],[Liquor Volume (L)]]*VLOOKUP(WholesaleData[[#This Row],[Liquor Type]],Table1[#All],2,0)</f>
        <v>0.20969807709567248</v>
      </c>
    </row>
    <row r="1033" spans="1:6" hidden="1" x14ac:dyDescent="0.25">
      <c r="A1033" t="s">
        <v>113</v>
      </c>
      <c r="B1033">
        <v>0</v>
      </c>
      <c r="C1033" t="s">
        <v>95</v>
      </c>
      <c r="D1033" t="s">
        <v>106</v>
      </c>
      <c r="E1033" s="5">
        <v>1.7173989999719197E-2</v>
      </c>
      <c r="F1033" s="5">
        <f>WholesaleData[[#This Row],[Liquor Volume (L)]]*VLOOKUP(WholesaleData[[#This Row],[Liquor Type]],Table1[#All],2,0)</f>
        <v>3.074144209949736E-3</v>
      </c>
    </row>
    <row r="1034" spans="1:6" hidden="1" x14ac:dyDescent="0.25">
      <c r="A1034" t="s">
        <v>113</v>
      </c>
      <c r="B1034">
        <v>0</v>
      </c>
      <c r="C1034" t="s">
        <v>96</v>
      </c>
      <c r="D1034" t="s">
        <v>106</v>
      </c>
      <c r="E1034" s="5">
        <v>0.18256440000550356</v>
      </c>
      <c r="F1034" s="5">
        <f>WholesaleData[[#This Row],[Liquor Volume (L)]]*VLOOKUP(WholesaleData[[#This Row],[Liquor Type]],Table1[#All],2,0)</f>
        <v>3.2679027600985136E-2</v>
      </c>
    </row>
    <row r="1035" spans="1:6" hidden="1" x14ac:dyDescent="0.25">
      <c r="A1035" t="s">
        <v>113</v>
      </c>
      <c r="B1035">
        <v>0</v>
      </c>
      <c r="C1035" t="s">
        <v>97</v>
      </c>
      <c r="D1035" t="s">
        <v>106</v>
      </c>
      <c r="E1035" s="5">
        <v>0.52723930007778108</v>
      </c>
      <c r="F1035" s="5">
        <f>WholesaleData[[#This Row],[Liquor Volume (L)]]*VLOOKUP(WholesaleData[[#This Row],[Liquor Type]],Table1[#All],2,0)</f>
        <v>9.4375834713922815E-2</v>
      </c>
    </row>
    <row r="1036" spans="1:6" hidden="1" x14ac:dyDescent="0.25">
      <c r="A1036" t="s">
        <v>113</v>
      </c>
      <c r="B1036">
        <v>0</v>
      </c>
      <c r="C1036" t="s">
        <v>98</v>
      </c>
      <c r="D1036" t="s">
        <v>107</v>
      </c>
      <c r="E1036" s="5">
        <v>41.109442144632339</v>
      </c>
      <c r="F1036" s="5">
        <f>WholesaleData[[#This Row],[Liquor Volume (L)]]*VLOOKUP(WholesaleData[[#This Row],[Liquor Type]],Table1[#All],2,0)</f>
        <v>2.0595830514460802</v>
      </c>
    </row>
    <row r="1037" spans="1:6" hidden="1" x14ac:dyDescent="0.25">
      <c r="A1037" t="s">
        <v>113</v>
      </c>
      <c r="B1037">
        <v>0</v>
      </c>
      <c r="C1037" t="s">
        <v>99</v>
      </c>
      <c r="D1037" t="s">
        <v>107</v>
      </c>
      <c r="E1037" s="5">
        <v>7.1918401792645454</v>
      </c>
      <c r="F1037" s="5">
        <f>WholesaleData[[#This Row],[Liquor Volume (L)]]*VLOOKUP(WholesaleData[[#This Row],[Liquor Type]],Table1[#All],2,0)</f>
        <v>2.9989973547533153</v>
      </c>
    </row>
    <row r="1038" spans="1:6" hidden="1" x14ac:dyDescent="0.25">
      <c r="A1038" t="s">
        <v>113</v>
      </c>
      <c r="B1038">
        <v>0</v>
      </c>
      <c r="C1038" t="s">
        <v>100</v>
      </c>
      <c r="D1038" t="s">
        <v>106</v>
      </c>
      <c r="E1038" s="5">
        <v>39.088620647788048</v>
      </c>
      <c r="F1038" s="5">
        <f>WholesaleData[[#This Row],[Liquor Volume (L)]]*VLOOKUP(WholesaleData[[#This Row],[Liquor Type]],Table1[#All],2,0)</f>
        <v>4.8079003396779294</v>
      </c>
    </row>
    <row r="1039" spans="1:6" hidden="1" x14ac:dyDescent="0.25">
      <c r="A1039" t="s">
        <v>113</v>
      </c>
      <c r="B1039">
        <v>0</v>
      </c>
      <c r="C1039" t="s">
        <v>101</v>
      </c>
      <c r="D1039" t="s">
        <v>106</v>
      </c>
      <c r="E1039" s="5">
        <v>0.20118358917534351</v>
      </c>
      <c r="F1039" s="5">
        <f>WholesaleData[[#This Row],[Liquor Volume (L)]]*VLOOKUP(WholesaleData[[#This Row],[Liquor Type]],Table1[#All],2,0)</f>
        <v>2.474558146856725E-2</v>
      </c>
    </row>
    <row r="1040" spans="1:6" hidden="1" x14ac:dyDescent="0.25">
      <c r="A1040" t="s">
        <v>113</v>
      </c>
      <c r="B1040">
        <v>0</v>
      </c>
      <c r="C1040" t="s">
        <v>102</v>
      </c>
      <c r="D1040" t="s">
        <v>106</v>
      </c>
      <c r="E1040" s="5">
        <v>0.61653060093522072</v>
      </c>
      <c r="F1040" s="5">
        <f>WholesaleData[[#This Row],[Liquor Volume (L)]]*VLOOKUP(WholesaleData[[#This Row],[Liquor Type]],Table1[#All],2,0)</f>
        <v>7.5833263915032145E-2</v>
      </c>
    </row>
    <row r="1041" spans="1:6" hidden="1" x14ac:dyDescent="0.25">
      <c r="A1041" t="s">
        <v>113</v>
      </c>
      <c r="B1041">
        <v>0</v>
      </c>
      <c r="C1041" t="s">
        <v>103</v>
      </c>
      <c r="D1041" t="s">
        <v>106</v>
      </c>
      <c r="E1041" s="5">
        <v>16.897326316684484</v>
      </c>
      <c r="F1041" s="5">
        <f>WholesaleData[[#This Row],[Liquor Volume (L)]]*VLOOKUP(WholesaleData[[#This Row],[Liquor Type]],Table1[#All],2,0)</f>
        <v>2.0783711369521916</v>
      </c>
    </row>
    <row r="1042" spans="1:6" hidden="1" x14ac:dyDescent="0.25">
      <c r="A1042" t="s">
        <v>113</v>
      </c>
      <c r="B1042">
        <v>29399</v>
      </c>
      <c r="C1042" t="s">
        <v>87</v>
      </c>
      <c r="D1042" t="s">
        <v>105</v>
      </c>
      <c r="E1042" s="5">
        <v>85524.701994202012</v>
      </c>
      <c r="F1042" s="5">
        <f>WholesaleData[[#This Row],[Liquor Volume (L)]]*VLOOKUP(WholesaleData[[#This Row],[Liquor Type]],Table1[#All],2,0)</f>
        <v>4070.975814924016</v>
      </c>
    </row>
    <row r="1043" spans="1:6" hidden="1" x14ac:dyDescent="0.25">
      <c r="A1043" t="s">
        <v>113</v>
      </c>
      <c r="B1043">
        <v>29399</v>
      </c>
      <c r="C1043" t="s">
        <v>88</v>
      </c>
      <c r="D1043" t="s">
        <v>105</v>
      </c>
      <c r="E1043" s="5">
        <v>30851.328678050002</v>
      </c>
      <c r="F1043" s="5">
        <f>WholesaleData[[#This Row],[Liquor Volume (L)]]*VLOOKUP(WholesaleData[[#This Row],[Liquor Type]],Table1[#All],2,0)</f>
        <v>1468.5232450751803</v>
      </c>
    </row>
    <row r="1044" spans="1:6" hidden="1" x14ac:dyDescent="0.25">
      <c r="A1044" t="s">
        <v>113</v>
      </c>
      <c r="B1044">
        <v>29399</v>
      </c>
      <c r="C1044" t="s">
        <v>89</v>
      </c>
      <c r="D1044" t="s">
        <v>105</v>
      </c>
      <c r="E1044" s="5">
        <v>5032.5814412830005</v>
      </c>
      <c r="F1044" s="5">
        <f>WholesaleData[[#This Row],[Liquor Volume (L)]]*VLOOKUP(WholesaleData[[#This Row],[Liquor Type]],Table1[#All],2,0)</f>
        <v>135.37644077051272</v>
      </c>
    </row>
    <row r="1045" spans="1:6" hidden="1" x14ac:dyDescent="0.25">
      <c r="A1045" t="s">
        <v>113</v>
      </c>
      <c r="B1045">
        <v>29399</v>
      </c>
      <c r="C1045" t="s">
        <v>90</v>
      </c>
      <c r="D1045" t="s">
        <v>105</v>
      </c>
      <c r="E1045" s="5">
        <v>377.37159589999999</v>
      </c>
      <c r="F1045" s="5">
        <f>WholesaleData[[#This Row],[Liquor Volume (L)]]*VLOOKUP(WholesaleData[[#This Row],[Liquor Type]],Table1[#All],2,0)</f>
        <v>10.151295929709999</v>
      </c>
    </row>
    <row r="1046" spans="1:6" hidden="1" x14ac:dyDescent="0.25">
      <c r="A1046" t="s">
        <v>113</v>
      </c>
      <c r="B1046">
        <v>29399</v>
      </c>
      <c r="C1046" t="s">
        <v>91</v>
      </c>
      <c r="D1046" t="s">
        <v>105</v>
      </c>
      <c r="E1046" s="5">
        <v>17540.572948874</v>
      </c>
      <c r="F1046" s="5">
        <f>WholesaleData[[#This Row],[Liquor Volume (L)]]*VLOOKUP(WholesaleData[[#This Row],[Liquor Type]],Table1[#All],2,0)</f>
        <v>610.41193862081514</v>
      </c>
    </row>
    <row r="1047" spans="1:6" hidden="1" x14ac:dyDescent="0.25">
      <c r="A1047" t="s">
        <v>113</v>
      </c>
      <c r="B1047">
        <v>29399</v>
      </c>
      <c r="C1047" t="s">
        <v>92</v>
      </c>
      <c r="D1047" t="s">
        <v>105</v>
      </c>
      <c r="E1047" s="5">
        <v>574.07646369999998</v>
      </c>
      <c r="F1047" s="5">
        <f>WholesaleData[[#This Row],[Liquor Volume (L)]]*VLOOKUP(WholesaleData[[#This Row],[Liquor Type]],Table1[#All],2,0)</f>
        <v>19.977860936759999</v>
      </c>
    </row>
    <row r="1048" spans="1:6" hidden="1" x14ac:dyDescent="0.25">
      <c r="A1048" t="s">
        <v>113</v>
      </c>
      <c r="B1048">
        <v>29399</v>
      </c>
      <c r="C1048" t="s">
        <v>93</v>
      </c>
      <c r="D1048" t="s">
        <v>93</v>
      </c>
      <c r="E1048" s="5">
        <v>9610.7278760150002</v>
      </c>
      <c r="F1048" s="5">
        <f>WholesaleData[[#This Row],[Liquor Volume (L)]]*VLOOKUP(WholesaleData[[#This Row],[Liquor Type]],Table1[#All],2,0)</f>
        <v>480.53639380075003</v>
      </c>
    </row>
    <row r="1049" spans="1:6" hidden="1" x14ac:dyDescent="0.25">
      <c r="A1049" t="s">
        <v>113</v>
      </c>
      <c r="B1049">
        <v>29399</v>
      </c>
      <c r="C1049" t="s">
        <v>94</v>
      </c>
      <c r="D1049" t="s">
        <v>106</v>
      </c>
      <c r="E1049" s="5">
        <v>927.25473361399997</v>
      </c>
      <c r="F1049" s="5">
        <f>WholesaleData[[#This Row],[Liquor Volume (L)]]*VLOOKUP(WholesaleData[[#This Row],[Liquor Type]],Table1[#All],2,0)</f>
        <v>165.97859731690599</v>
      </c>
    </row>
    <row r="1050" spans="1:6" hidden="1" x14ac:dyDescent="0.25">
      <c r="A1050" t="s">
        <v>113</v>
      </c>
      <c r="B1050">
        <v>29399</v>
      </c>
      <c r="C1050" t="s">
        <v>96</v>
      </c>
      <c r="D1050" t="s">
        <v>106</v>
      </c>
      <c r="E1050" s="5">
        <v>2.1758E-2</v>
      </c>
      <c r="F1050" s="5">
        <f>WholesaleData[[#This Row],[Liquor Volume (L)]]*VLOOKUP(WholesaleData[[#This Row],[Liquor Type]],Table1[#All],2,0)</f>
        <v>3.8946819999999996E-3</v>
      </c>
    </row>
    <row r="1051" spans="1:6" hidden="1" x14ac:dyDescent="0.25">
      <c r="A1051" t="s">
        <v>113</v>
      </c>
      <c r="B1051">
        <v>29399</v>
      </c>
      <c r="C1051" t="s">
        <v>97</v>
      </c>
      <c r="D1051" t="s">
        <v>106</v>
      </c>
      <c r="E1051" s="5">
        <v>80.234932400000005</v>
      </c>
      <c r="F1051" s="5">
        <f>WholesaleData[[#This Row],[Liquor Volume (L)]]*VLOOKUP(WholesaleData[[#This Row],[Liquor Type]],Table1[#All],2,0)</f>
        <v>14.3620528996</v>
      </c>
    </row>
    <row r="1052" spans="1:6" hidden="1" x14ac:dyDescent="0.25">
      <c r="A1052" t="s">
        <v>113</v>
      </c>
      <c r="B1052">
        <v>29399</v>
      </c>
      <c r="C1052" t="s">
        <v>98</v>
      </c>
      <c r="D1052" t="s">
        <v>107</v>
      </c>
      <c r="E1052" s="5">
        <v>14740.916596974997</v>
      </c>
      <c r="F1052" s="5">
        <f>WholesaleData[[#This Row],[Liquor Volume (L)]]*VLOOKUP(WholesaleData[[#This Row],[Liquor Type]],Table1[#All],2,0)</f>
        <v>738.5199215084474</v>
      </c>
    </row>
    <row r="1053" spans="1:6" hidden="1" x14ac:dyDescent="0.25">
      <c r="A1053" t="s">
        <v>113</v>
      </c>
      <c r="B1053">
        <v>29399</v>
      </c>
      <c r="C1053" t="s">
        <v>99</v>
      </c>
      <c r="D1053" t="s">
        <v>107</v>
      </c>
      <c r="E1053" s="5">
        <v>3543.5378605769993</v>
      </c>
      <c r="F1053" s="5">
        <f>WholesaleData[[#This Row],[Liquor Volume (L)]]*VLOOKUP(WholesaleData[[#This Row],[Liquor Type]],Table1[#All],2,0)</f>
        <v>1477.6552878606087</v>
      </c>
    </row>
    <row r="1054" spans="1:6" hidden="1" x14ac:dyDescent="0.25">
      <c r="A1054" t="s">
        <v>113</v>
      </c>
      <c r="B1054">
        <v>29399</v>
      </c>
      <c r="C1054" t="s">
        <v>100</v>
      </c>
      <c r="D1054" t="s">
        <v>106</v>
      </c>
      <c r="E1054" s="5">
        <v>17269.007795462003</v>
      </c>
      <c r="F1054" s="5">
        <f>WholesaleData[[#This Row],[Liquor Volume (L)]]*VLOOKUP(WholesaleData[[#This Row],[Liquor Type]],Table1[#All],2,0)</f>
        <v>2124.0879588418261</v>
      </c>
    </row>
    <row r="1055" spans="1:6" hidden="1" x14ac:dyDescent="0.25">
      <c r="A1055" t="s">
        <v>113</v>
      </c>
      <c r="B1055">
        <v>29399</v>
      </c>
      <c r="C1055" t="s">
        <v>103</v>
      </c>
      <c r="D1055" t="s">
        <v>106</v>
      </c>
      <c r="E1055" s="5">
        <v>9062.8594785400019</v>
      </c>
      <c r="F1055" s="5">
        <f>WholesaleData[[#This Row],[Liquor Volume (L)]]*VLOOKUP(WholesaleData[[#This Row],[Liquor Type]],Table1[#All],2,0)</f>
        <v>1114.7317158604203</v>
      </c>
    </row>
    <row r="1056" spans="1:6" hidden="1" x14ac:dyDescent="0.25">
      <c r="A1056" t="s">
        <v>113</v>
      </c>
      <c r="B1056">
        <v>29399</v>
      </c>
      <c r="C1056" t="s">
        <v>87</v>
      </c>
      <c r="D1056" t="s">
        <v>105</v>
      </c>
      <c r="E1056" s="5">
        <v>325704.43</v>
      </c>
      <c r="F1056" s="5">
        <f>WholesaleData[[#This Row],[Liquor Volume (L)]]*VLOOKUP(WholesaleData[[#This Row],[Liquor Type]],Table1[#All],2,0)</f>
        <v>15503.530868000002</v>
      </c>
    </row>
    <row r="1057" spans="1:6" hidden="1" x14ac:dyDescent="0.25">
      <c r="A1057" t="s">
        <v>113</v>
      </c>
      <c r="B1057">
        <v>29399</v>
      </c>
      <c r="C1057" t="s">
        <v>88</v>
      </c>
      <c r="D1057" t="s">
        <v>105</v>
      </c>
      <c r="E1057" s="5">
        <v>44040</v>
      </c>
      <c r="F1057" s="5">
        <f>WholesaleData[[#This Row],[Liquor Volume (L)]]*VLOOKUP(WholesaleData[[#This Row],[Liquor Type]],Table1[#All],2,0)</f>
        <v>2096.3040000000001</v>
      </c>
    </row>
    <row r="1058" spans="1:6" hidden="1" x14ac:dyDescent="0.25">
      <c r="A1058" t="s">
        <v>113</v>
      </c>
      <c r="B1058">
        <v>29399</v>
      </c>
      <c r="C1058" t="s">
        <v>89</v>
      </c>
      <c r="D1058" t="s">
        <v>105</v>
      </c>
      <c r="E1058" s="5">
        <v>20189.98</v>
      </c>
      <c r="F1058" s="5">
        <f>WholesaleData[[#This Row],[Liquor Volume (L)]]*VLOOKUP(WholesaleData[[#This Row],[Liquor Type]],Table1[#All],2,0)</f>
        <v>543.11046199999998</v>
      </c>
    </row>
    <row r="1059" spans="1:6" hidden="1" x14ac:dyDescent="0.25">
      <c r="A1059" t="s">
        <v>113</v>
      </c>
      <c r="B1059">
        <v>29399</v>
      </c>
      <c r="C1059" t="s">
        <v>90</v>
      </c>
      <c r="D1059" t="s">
        <v>105</v>
      </c>
      <c r="E1059" s="5">
        <v>3713</v>
      </c>
      <c r="F1059" s="5">
        <f>WholesaleData[[#This Row],[Liquor Volume (L)]]*VLOOKUP(WholesaleData[[#This Row],[Liquor Type]],Table1[#All],2,0)</f>
        <v>99.8797</v>
      </c>
    </row>
    <row r="1060" spans="1:6" hidden="1" x14ac:dyDescent="0.25">
      <c r="A1060" t="s">
        <v>113</v>
      </c>
      <c r="B1060">
        <v>29399</v>
      </c>
      <c r="C1060" t="s">
        <v>91</v>
      </c>
      <c r="D1060" t="s">
        <v>105</v>
      </c>
      <c r="E1060" s="5">
        <v>123227.01</v>
      </c>
      <c r="F1060" s="5">
        <f>WholesaleData[[#This Row],[Liquor Volume (L)]]*VLOOKUP(WholesaleData[[#This Row],[Liquor Type]],Table1[#All],2,0)</f>
        <v>4288.2999479999999</v>
      </c>
    </row>
    <row r="1061" spans="1:6" hidden="1" x14ac:dyDescent="0.25">
      <c r="A1061" t="s">
        <v>113</v>
      </c>
      <c r="B1061">
        <v>29399</v>
      </c>
      <c r="C1061" t="s">
        <v>92</v>
      </c>
      <c r="D1061" t="s">
        <v>105</v>
      </c>
      <c r="E1061" s="5">
        <v>4703.5</v>
      </c>
      <c r="F1061" s="5">
        <f>WholesaleData[[#This Row],[Liquor Volume (L)]]*VLOOKUP(WholesaleData[[#This Row],[Liquor Type]],Table1[#All],2,0)</f>
        <v>163.68179999999998</v>
      </c>
    </row>
    <row r="1062" spans="1:6" hidden="1" x14ac:dyDescent="0.25">
      <c r="A1062" t="s">
        <v>113</v>
      </c>
      <c r="B1062">
        <v>29399</v>
      </c>
      <c r="C1062" t="s">
        <v>93</v>
      </c>
      <c r="D1062" t="s">
        <v>93</v>
      </c>
      <c r="E1062" s="5">
        <v>54247.27</v>
      </c>
      <c r="F1062" s="5">
        <f>WholesaleData[[#This Row],[Liquor Volume (L)]]*VLOOKUP(WholesaleData[[#This Row],[Liquor Type]],Table1[#All],2,0)</f>
        <v>2712.3634999999999</v>
      </c>
    </row>
    <row r="1063" spans="1:6" hidden="1" x14ac:dyDescent="0.25">
      <c r="A1063" t="s">
        <v>113</v>
      </c>
      <c r="B1063">
        <v>29399</v>
      </c>
      <c r="C1063" t="s">
        <v>94</v>
      </c>
      <c r="D1063" t="s">
        <v>106</v>
      </c>
      <c r="E1063" s="5">
        <v>3731.3</v>
      </c>
      <c r="F1063" s="5">
        <f>WholesaleData[[#This Row],[Liquor Volume (L)]]*VLOOKUP(WholesaleData[[#This Row],[Liquor Type]],Table1[#All],2,0)</f>
        <v>667.90269999999998</v>
      </c>
    </row>
    <row r="1064" spans="1:6" hidden="1" x14ac:dyDescent="0.25">
      <c r="A1064" t="s">
        <v>113</v>
      </c>
      <c r="B1064">
        <v>29399</v>
      </c>
      <c r="C1064" t="s">
        <v>97</v>
      </c>
      <c r="D1064" t="s">
        <v>106</v>
      </c>
      <c r="E1064" s="5">
        <v>1686</v>
      </c>
      <c r="F1064" s="5">
        <f>WholesaleData[[#This Row],[Liquor Volume (L)]]*VLOOKUP(WholesaleData[[#This Row],[Liquor Type]],Table1[#All],2,0)</f>
        <v>301.79399999999998</v>
      </c>
    </row>
    <row r="1065" spans="1:6" hidden="1" x14ac:dyDescent="0.25">
      <c r="A1065" t="s">
        <v>113</v>
      </c>
      <c r="B1065">
        <v>29399</v>
      </c>
      <c r="C1065" t="s">
        <v>98</v>
      </c>
      <c r="D1065" t="s">
        <v>107</v>
      </c>
      <c r="E1065" s="5">
        <v>183169.91999999998</v>
      </c>
      <c r="F1065" s="5">
        <f>WholesaleData[[#This Row],[Liquor Volume (L)]]*VLOOKUP(WholesaleData[[#This Row],[Liquor Type]],Table1[#All],2,0)</f>
        <v>9176.8129919999992</v>
      </c>
    </row>
    <row r="1066" spans="1:6" hidden="1" x14ac:dyDescent="0.25">
      <c r="A1066" t="s">
        <v>113</v>
      </c>
      <c r="B1066">
        <v>29399</v>
      </c>
      <c r="C1066" t="s">
        <v>99</v>
      </c>
      <c r="D1066" t="s">
        <v>107</v>
      </c>
      <c r="E1066" s="5">
        <v>17275.21</v>
      </c>
      <c r="F1066" s="5">
        <f>WholesaleData[[#This Row],[Liquor Volume (L)]]*VLOOKUP(WholesaleData[[#This Row],[Liquor Type]],Table1[#All],2,0)</f>
        <v>7203.762569999999</v>
      </c>
    </row>
    <row r="1067" spans="1:6" hidden="1" x14ac:dyDescent="0.25">
      <c r="A1067" t="s">
        <v>113</v>
      </c>
      <c r="B1067">
        <v>29399</v>
      </c>
      <c r="C1067" t="s">
        <v>100</v>
      </c>
      <c r="D1067" t="s">
        <v>106</v>
      </c>
      <c r="E1067" s="5">
        <v>97848.510000000009</v>
      </c>
      <c r="F1067" s="5">
        <f>WholesaleData[[#This Row],[Liquor Volume (L)]]*VLOOKUP(WholesaleData[[#This Row],[Liquor Type]],Table1[#All],2,0)</f>
        <v>12035.366730000002</v>
      </c>
    </row>
    <row r="1068" spans="1:6" hidden="1" x14ac:dyDescent="0.25">
      <c r="A1068" t="s">
        <v>113</v>
      </c>
      <c r="B1068">
        <v>29399</v>
      </c>
      <c r="C1068" t="s">
        <v>101</v>
      </c>
      <c r="D1068" t="s">
        <v>106</v>
      </c>
      <c r="E1068" s="5">
        <v>60</v>
      </c>
      <c r="F1068" s="5">
        <f>WholesaleData[[#This Row],[Liquor Volume (L)]]*VLOOKUP(WholesaleData[[#This Row],[Liquor Type]],Table1[#All],2,0)</f>
        <v>7.38</v>
      </c>
    </row>
    <row r="1069" spans="1:6" hidden="1" x14ac:dyDescent="0.25">
      <c r="A1069" t="s">
        <v>113</v>
      </c>
      <c r="B1069">
        <v>29399</v>
      </c>
      <c r="C1069" t="s">
        <v>102</v>
      </c>
      <c r="D1069" t="s">
        <v>106</v>
      </c>
      <c r="E1069" s="5">
        <v>5446965.3600000003</v>
      </c>
      <c r="F1069" s="5">
        <f>WholesaleData[[#This Row],[Liquor Volume (L)]]*VLOOKUP(WholesaleData[[#This Row],[Liquor Type]],Table1[#All],2,0)</f>
        <v>669976.73927999998</v>
      </c>
    </row>
    <row r="1070" spans="1:6" hidden="1" x14ac:dyDescent="0.25">
      <c r="A1070" t="s">
        <v>113</v>
      </c>
      <c r="B1070">
        <v>29399</v>
      </c>
      <c r="C1070" t="s">
        <v>103</v>
      </c>
      <c r="D1070" t="s">
        <v>106</v>
      </c>
      <c r="E1070" s="5">
        <v>31144</v>
      </c>
      <c r="F1070" s="5">
        <f>WholesaleData[[#This Row],[Liquor Volume (L)]]*VLOOKUP(WholesaleData[[#This Row],[Liquor Type]],Table1[#All],2,0)</f>
        <v>3830.712</v>
      </c>
    </row>
    <row r="1071" spans="1:6" hidden="1" x14ac:dyDescent="0.25">
      <c r="A1071" t="s">
        <v>70</v>
      </c>
      <c r="B1071">
        <v>26700</v>
      </c>
      <c r="C1071" t="s">
        <v>87</v>
      </c>
      <c r="D1071" t="s">
        <v>105</v>
      </c>
      <c r="E1071" s="5">
        <v>1881141.1489564371</v>
      </c>
      <c r="F1071" s="5">
        <f>WholesaleData[[#This Row],[Liquor Volume (L)]]*VLOOKUP(WholesaleData[[#This Row],[Liquor Type]],Table1[#All],2,0)</f>
        <v>89542.318690326414</v>
      </c>
    </row>
    <row r="1072" spans="1:6" hidden="1" x14ac:dyDescent="0.25">
      <c r="A1072" t="s">
        <v>70</v>
      </c>
      <c r="B1072">
        <v>26700</v>
      </c>
      <c r="C1072" t="s">
        <v>88</v>
      </c>
      <c r="D1072" t="s">
        <v>105</v>
      </c>
      <c r="E1072" s="5">
        <v>272804.09958355001</v>
      </c>
      <c r="F1072" s="5">
        <f>WholesaleData[[#This Row],[Liquor Volume (L)]]*VLOOKUP(WholesaleData[[#This Row],[Liquor Type]],Table1[#All],2,0)</f>
        <v>12985.475140176981</v>
      </c>
    </row>
    <row r="1073" spans="1:6" hidden="1" x14ac:dyDescent="0.25">
      <c r="A1073" t="s">
        <v>70</v>
      </c>
      <c r="B1073">
        <v>26700</v>
      </c>
      <c r="C1073" t="s">
        <v>89</v>
      </c>
      <c r="D1073" t="s">
        <v>105</v>
      </c>
      <c r="E1073" s="5">
        <v>141633.58160214001</v>
      </c>
      <c r="F1073" s="5">
        <f>WholesaleData[[#This Row],[Liquor Volume (L)]]*VLOOKUP(WholesaleData[[#This Row],[Liquor Type]],Table1[#All],2,0)</f>
        <v>3809.9433450975662</v>
      </c>
    </row>
    <row r="1074" spans="1:6" hidden="1" x14ac:dyDescent="0.25">
      <c r="A1074" t="s">
        <v>70</v>
      </c>
      <c r="B1074">
        <v>26700</v>
      </c>
      <c r="C1074" t="s">
        <v>90</v>
      </c>
      <c r="D1074" t="s">
        <v>105</v>
      </c>
      <c r="E1074" s="5">
        <v>26962.765641900001</v>
      </c>
      <c r="F1074" s="5">
        <f>WholesaleData[[#This Row],[Liquor Volume (L)]]*VLOOKUP(WholesaleData[[#This Row],[Liquor Type]],Table1[#All],2,0)</f>
        <v>725.29839576711004</v>
      </c>
    </row>
    <row r="1075" spans="1:6" hidden="1" x14ac:dyDescent="0.25">
      <c r="A1075" t="s">
        <v>70</v>
      </c>
      <c r="B1075">
        <v>26700</v>
      </c>
      <c r="C1075" t="s">
        <v>91</v>
      </c>
      <c r="D1075" t="s">
        <v>105</v>
      </c>
      <c r="E1075" s="5">
        <v>464411.75635510497</v>
      </c>
      <c r="F1075" s="5">
        <f>WholesaleData[[#This Row],[Liquor Volume (L)]]*VLOOKUP(WholesaleData[[#This Row],[Liquor Type]],Table1[#All],2,0)</f>
        <v>16161.529121157651</v>
      </c>
    </row>
    <row r="1076" spans="1:6" hidden="1" x14ac:dyDescent="0.25">
      <c r="A1076" t="s">
        <v>70</v>
      </c>
      <c r="B1076">
        <v>26700</v>
      </c>
      <c r="C1076" t="s">
        <v>92</v>
      </c>
      <c r="D1076" t="s">
        <v>105</v>
      </c>
      <c r="E1076" s="5">
        <v>27651.639172200004</v>
      </c>
      <c r="F1076" s="5">
        <f>WholesaleData[[#This Row],[Liquor Volume (L)]]*VLOOKUP(WholesaleData[[#This Row],[Liquor Type]],Table1[#All],2,0)</f>
        <v>962.27704319256009</v>
      </c>
    </row>
    <row r="1077" spans="1:6" hidden="1" x14ac:dyDescent="0.25">
      <c r="A1077" t="s">
        <v>70</v>
      </c>
      <c r="B1077">
        <v>26700</v>
      </c>
      <c r="C1077" t="s">
        <v>93</v>
      </c>
      <c r="D1077" t="s">
        <v>93</v>
      </c>
      <c r="E1077" s="5">
        <v>110950.34146557</v>
      </c>
      <c r="F1077" s="5">
        <f>WholesaleData[[#This Row],[Liquor Volume (L)]]*VLOOKUP(WholesaleData[[#This Row],[Liquor Type]],Table1[#All],2,0)</f>
        <v>5547.5170732785009</v>
      </c>
    </row>
    <row r="1078" spans="1:6" hidden="1" x14ac:dyDescent="0.25">
      <c r="A1078" t="s">
        <v>70</v>
      </c>
      <c r="B1078">
        <v>26700</v>
      </c>
      <c r="C1078" t="s">
        <v>94</v>
      </c>
      <c r="D1078" t="s">
        <v>106</v>
      </c>
      <c r="E1078" s="5">
        <v>13441.365045679997</v>
      </c>
      <c r="F1078" s="5">
        <f>WholesaleData[[#This Row],[Liquor Volume (L)]]*VLOOKUP(WholesaleData[[#This Row],[Liquor Type]],Table1[#All],2,0)</f>
        <v>2406.0043431767194</v>
      </c>
    </row>
    <row r="1079" spans="1:6" hidden="1" x14ac:dyDescent="0.25">
      <c r="A1079" t="s">
        <v>70</v>
      </c>
      <c r="B1079">
        <v>26700</v>
      </c>
      <c r="C1079" t="s">
        <v>95</v>
      </c>
      <c r="D1079" t="s">
        <v>106</v>
      </c>
      <c r="E1079" s="5">
        <v>3.8442596499999997</v>
      </c>
      <c r="F1079" s="5">
        <f>WholesaleData[[#This Row],[Liquor Volume (L)]]*VLOOKUP(WholesaleData[[#This Row],[Liquor Type]],Table1[#All],2,0)</f>
        <v>0.68812247734999987</v>
      </c>
    </row>
    <row r="1080" spans="1:6" hidden="1" x14ac:dyDescent="0.25">
      <c r="A1080" t="s">
        <v>70</v>
      </c>
      <c r="B1080">
        <v>26700</v>
      </c>
      <c r="C1080" t="s">
        <v>96</v>
      </c>
      <c r="D1080" t="s">
        <v>106</v>
      </c>
      <c r="E1080" s="5">
        <v>65170.360353199998</v>
      </c>
      <c r="F1080" s="5">
        <f>WholesaleData[[#This Row],[Liquor Volume (L)]]*VLOOKUP(WholesaleData[[#This Row],[Liquor Type]],Table1[#All],2,0)</f>
        <v>11665.494503222799</v>
      </c>
    </row>
    <row r="1081" spans="1:6" hidden="1" x14ac:dyDescent="0.25">
      <c r="A1081" t="s">
        <v>70</v>
      </c>
      <c r="B1081">
        <v>26700</v>
      </c>
      <c r="C1081" t="s">
        <v>97</v>
      </c>
      <c r="D1081" t="s">
        <v>106</v>
      </c>
      <c r="E1081" s="5">
        <v>5935.3044478000002</v>
      </c>
      <c r="F1081" s="5">
        <f>WholesaleData[[#This Row],[Liquor Volume (L)]]*VLOOKUP(WholesaleData[[#This Row],[Liquor Type]],Table1[#All],2,0)</f>
        <v>1062.4194961562</v>
      </c>
    </row>
    <row r="1082" spans="1:6" hidden="1" x14ac:dyDescent="0.25">
      <c r="A1082" t="s">
        <v>70</v>
      </c>
      <c r="B1082">
        <v>26700</v>
      </c>
      <c r="C1082" t="s">
        <v>98</v>
      </c>
      <c r="D1082" t="s">
        <v>107</v>
      </c>
      <c r="E1082" s="5">
        <v>377271.34326513996</v>
      </c>
      <c r="F1082" s="5">
        <f>WholesaleData[[#This Row],[Liquor Volume (L)]]*VLOOKUP(WholesaleData[[#This Row],[Liquor Type]],Table1[#All],2,0)</f>
        <v>18901.29429758351</v>
      </c>
    </row>
    <row r="1083" spans="1:6" hidden="1" x14ac:dyDescent="0.25">
      <c r="A1083" t="s">
        <v>70</v>
      </c>
      <c r="B1083">
        <v>26700</v>
      </c>
      <c r="C1083" t="s">
        <v>99</v>
      </c>
      <c r="D1083" t="s">
        <v>107</v>
      </c>
      <c r="E1083" s="5">
        <v>51355.380358890005</v>
      </c>
      <c r="F1083" s="5">
        <f>WholesaleData[[#This Row],[Liquor Volume (L)]]*VLOOKUP(WholesaleData[[#This Row],[Liquor Type]],Table1[#All],2,0)</f>
        <v>21415.19360965713</v>
      </c>
    </row>
    <row r="1084" spans="1:6" hidden="1" x14ac:dyDescent="0.25">
      <c r="A1084" t="s">
        <v>70</v>
      </c>
      <c r="B1084">
        <v>26700</v>
      </c>
      <c r="C1084" t="s">
        <v>100</v>
      </c>
      <c r="D1084" t="s">
        <v>106</v>
      </c>
      <c r="E1084" s="5">
        <v>230206.55109895897</v>
      </c>
      <c r="F1084" s="5">
        <f>WholesaleData[[#This Row],[Liquor Volume (L)]]*VLOOKUP(WholesaleData[[#This Row],[Liquor Type]],Table1[#All],2,0)</f>
        <v>28315.405785171952</v>
      </c>
    </row>
    <row r="1085" spans="1:6" hidden="1" x14ac:dyDescent="0.25">
      <c r="A1085" t="s">
        <v>70</v>
      </c>
      <c r="B1085">
        <v>26700</v>
      </c>
      <c r="C1085" t="s">
        <v>101</v>
      </c>
      <c r="D1085" t="s">
        <v>106</v>
      </c>
      <c r="E1085" s="5">
        <v>45.913408099999998</v>
      </c>
      <c r="F1085" s="5">
        <f>WholesaleData[[#This Row],[Liquor Volume (L)]]*VLOOKUP(WholesaleData[[#This Row],[Liquor Type]],Table1[#All],2,0)</f>
        <v>5.6473491962999995</v>
      </c>
    </row>
    <row r="1086" spans="1:6" hidden="1" x14ac:dyDescent="0.25">
      <c r="A1086" t="s">
        <v>70</v>
      </c>
      <c r="B1086">
        <v>26700</v>
      </c>
      <c r="C1086" t="s">
        <v>102</v>
      </c>
      <c r="D1086" t="s">
        <v>106</v>
      </c>
      <c r="E1086" s="5">
        <v>39015.062603399994</v>
      </c>
      <c r="F1086" s="5">
        <f>WholesaleData[[#This Row],[Liquor Volume (L)]]*VLOOKUP(WholesaleData[[#This Row],[Liquor Type]],Table1[#All],2,0)</f>
        <v>4798.8527002181991</v>
      </c>
    </row>
    <row r="1087" spans="1:6" hidden="1" x14ac:dyDescent="0.25">
      <c r="A1087" t="s">
        <v>70</v>
      </c>
      <c r="B1087">
        <v>26700</v>
      </c>
      <c r="C1087" t="s">
        <v>103</v>
      </c>
      <c r="D1087" t="s">
        <v>106</v>
      </c>
      <c r="E1087" s="5">
        <v>165419.27743799999</v>
      </c>
      <c r="F1087" s="5">
        <f>WholesaleData[[#This Row],[Liquor Volume (L)]]*VLOOKUP(WholesaleData[[#This Row],[Liquor Type]],Table1[#All],2,0)</f>
        <v>20346.571124873997</v>
      </c>
    </row>
    <row r="1088" spans="1:6" hidden="1" x14ac:dyDescent="0.25">
      <c r="A1088" t="s">
        <v>71</v>
      </c>
      <c r="B1088">
        <v>26730</v>
      </c>
      <c r="C1088" t="s">
        <v>87</v>
      </c>
      <c r="D1088" t="s">
        <v>105</v>
      </c>
      <c r="E1088" s="5">
        <v>2700240.7949748277</v>
      </c>
      <c r="F1088" s="5">
        <f>WholesaleData[[#This Row],[Liquor Volume (L)]]*VLOOKUP(WholesaleData[[#This Row],[Liquor Type]],Table1[#All],2,0)</f>
        <v>128531.4618408018</v>
      </c>
    </row>
    <row r="1089" spans="1:6" hidden="1" x14ac:dyDescent="0.25">
      <c r="A1089" t="s">
        <v>71</v>
      </c>
      <c r="B1089">
        <v>26730</v>
      </c>
      <c r="C1089" t="s">
        <v>88</v>
      </c>
      <c r="D1089" t="s">
        <v>105</v>
      </c>
      <c r="E1089" s="5">
        <v>400652.46070014994</v>
      </c>
      <c r="F1089" s="5">
        <f>WholesaleData[[#This Row],[Liquor Volume (L)]]*VLOOKUP(WholesaleData[[#This Row],[Liquor Type]],Table1[#All],2,0)</f>
        <v>19071.057129327139</v>
      </c>
    </row>
    <row r="1090" spans="1:6" hidden="1" x14ac:dyDescent="0.25">
      <c r="A1090" t="s">
        <v>71</v>
      </c>
      <c r="B1090">
        <v>26730</v>
      </c>
      <c r="C1090" t="s">
        <v>89</v>
      </c>
      <c r="D1090" t="s">
        <v>105</v>
      </c>
      <c r="E1090" s="5">
        <v>155470.14524223696</v>
      </c>
      <c r="F1090" s="5">
        <f>WholesaleData[[#This Row],[Liquor Volume (L)]]*VLOOKUP(WholesaleData[[#This Row],[Liquor Type]],Table1[#All],2,0)</f>
        <v>4182.1469070161747</v>
      </c>
    </row>
    <row r="1091" spans="1:6" hidden="1" x14ac:dyDescent="0.25">
      <c r="A1091" t="s">
        <v>71</v>
      </c>
      <c r="B1091">
        <v>26730</v>
      </c>
      <c r="C1091" t="s">
        <v>90</v>
      </c>
      <c r="D1091" t="s">
        <v>105</v>
      </c>
      <c r="E1091" s="5">
        <v>32349.568246799998</v>
      </c>
      <c r="F1091" s="5">
        <f>WholesaleData[[#This Row],[Liquor Volume (L)]]*VLOOKUP(WholesaleData[[#This Row],[Liquor Type]],Table1[#All],2,0)</f>
        <v>870.20338583891998</v>
      </c>
    </row>
    <row r="1092" spans="1:6" hidden="1" x14ac:dyDescent="0.25">
      <c r="A1092" t="s">
        <v>71</v>
      </c>
      <c r="B1092">
        <v>26730</v>
      </c>
      <c r="C1092" t="s">
        <v>91</v>
      </c>
      <c r="D1092" t="s">
        <v>105</v>
      </c>
      <c r="E1092" s="5">
        <v>683750.43577618711</v>
      </c>
      <c r="F1092" s="5">
        <f>WholesaleData[[#This Row],[Liquor Volume (L)]]*VLOOKUP(WholesaleData[[#This Row],[Liquor Type]],Table1[#All],2,0)</f>
        <v>23794.515165011311</v>
      </c>
    </row>
    <row r="1093" spans="1:6" hidden="1" x14ac:dyDescent="0.25">
      <c r="A1093" t="s">
        <v>71</v>
      </c>
      <c r="B1093">
        <v>26730</v>
      </c>
      <c r="C1093" t="s">
        <v>92</v>
      </c>
      <c r="D1093" t="s">
        <v>105</v>
      </c>
      <c r="E1093" s="5">
        <v>60629.642623499996</v>
      </c>
      <c r="F1093" s="5">
        <f>WholesaleData[[#This Row],[Liquor Volume (L)]]*VLOOKUP(WholesaleData[[#This Row],[Liquor Type]],Table1[#All],2,0)</f>
        <v>2109.9115632977996</v>
      </c>
    </row>
    <row r="1094" spans="1:6" hidden="1" x14ac:dyDescent="0.25">
      <c r="A1094" t="s">
        <v>71</v>
      </c>
      <c r="B1094">
        <v>26730</v>
      </c>
      <c r="C1094" t="s">
        <v>93</v>
      </c>
      <c r="D1094" t="s">
        <v>93</v>
      </c>
      <c r="E1094" s="5">
        <v>183211.14054837698</v>
      </c>
      <c r="F1094" s="5">
        <f>WholesaleData[[#This Row],[Liquor Volume (L)]]*VLOOKUP(WholesaleData[[#This Row],[Liquor Type]],Table1[#All],2,0)</f>
        <v>9160.5570274188485</v>
      </c>
    </row>
    <row r="1095" spans="1:6" hidden="1" x14ac:dyDescent="0.25">
      <c r="A1095" t="s">
        <v>71</v>
      </c>
      <c r="B1095">
        <v>26730</v>
      </c>
      <c r="C1095" t="s">
        <v>94</v>
      </c>
      <c r="D1095" t="s">
        <v>106</v>
      </c>
      <c r="E1095" s="5">
        <v>16801.538771725001</v>
      </c>
      <c r="F1095" s="5">
        <f>WholesaleData[[#This Row],[Liquor Volume (L)]]*VLOOKUP(WholesaleData[[#This Row],[Liquor Type]],Table1[#All],2,0)</f>
        <v>3007.475440138775</v>
      </c>
    </row>
    <row r="1096" spans="1:6" hidden="1" x14ac:dyDescent="0.25">
      <c r="A1096" t="s">
        <v>71</v>
      </c>
      <c r="B1096">
        <v>26730</v>
      </c>
      <c r="C1096" t="s">
        <v>97</v>
      </c>
      <c r="D1096" t="s">
        <v>106</v>
      </c>
      <c r="E1096" s="5">
        <v>16473.883946800001</v>
      </c>
      <c r="F1096" s="5">
        <f>WholesaleData[[#This Row],[Liquor Volume (L)]]*VLOOKUP(WholesaleData[[#This Row],[Liquor Type]],Table1[#All],2,0)</f>
        <v>2948.8252264772</v>
      </c>
    </row>
    <row r="1097" spans="1:6" hidden="1" x14ac:dyDescent="0.25">
      <c r="A1097" t="s">
        <v>71</v>
      </c>
      <c r="B1097">
        <v>26730</v>
      </c>
      <c r="C1097" t="s">
        <v>98</v>
      </c>
      <c r="D1097" t="s">
        <v>107</v>
      </c>
      <c r="E1097" s="5">
        <v>714906.58633844589</v>
      </c>
      <c r="F1097" s="5">
        <f>WholesaleData[[#This Row],[Liquor Volume (L)]]*VLOOKUP(WholesaleData[[#This Row],[Liquor Type]],Table1[#All],2,0)</f>
        <v>35816.819975556136</v>
      </c>
    </row>
    <row r="1098" spans="1:6" hidden="1" x14ac:dyDescent="0.25">
      <c r="A1098" t="s">
        <v>71</v>
      </c>
      <c r="B1098">
        <v>26730</v>
      </c>
      <c r="C1098" t="s">
        <v>99</v>
      </c>
      <c r="D1098" t="s">
        <v>107</v>
      </c>
      <c r="E1098" s="5">
        <v>101454.73342528997</v>
      </c>
      <c r="F1098" s="5">
        <f>WholesaleData[[#This Row],[Liquor Volume (L)]]*VLOOKUP(WholesaleData[[#This Row],[Liquor Type]],Table1[#All],2,0)</f>
        <v>42306.62383834592</v>
      </c>
    </row>
    <row r="1099" spans="1:6" hidden="1" x14ac:dyDescent="0.25">
      <c r="A1099" t="s">
        <v>71</v>
      </c>
      <c r="B1099">
        <v>26730</v>
      </c>
      <c r="C1099" t="s">
        <v>100</v>
      </c>
      <c r="D1099" t="s">
        <v>106</v>
      </c>
      <c r="E1099" s="5">
        <v>620752.49962999893</v>
      </c>
      <c r="F1099" s="5">
        <f>WholesaleData[[#This Row],[Liquor Volume (L)]]*VLOOKUP(WholesaleData[[#This Row],[Liquor Type]],Table1[#All],2,0)</f>
        <v>76352.55745448987</v>
      </c>
    </row>
    <row r="1100" spans="1:6" hidden="1" x14ac:dyDescent="0.25">
      <c r="A1100" t="s">
        <v>71</v>
      </c>
      <c r="B1100">
        <v>26730</v>
      </c>
      <c r="C1100" t="s">
        <v>103</v>
      </c>
      <c r="D1100" t="s">
        <v>106</v>
      </c>
      <c r="E1100" s="5">
        <v>202438.06395269997</v>
      </c>
      <c r="F1100" s="5">
        <f>WholesaleData[[#This Row],[Liquor Volume (L)]]*VLOOKUP(WholesaleData[[#This Row],[Liquor Type]],Table1[#All],2,0)</f>
        <v>24899.881866182095</v>
      </c>
    </row>
    <row r="1101" spans="1:6" hidden="1" x14ac:dyDescent="0.25">
      <c r="A1101" t="s">
        <v>72</v>
      </c>
      <c r="B1101">
        <v>26810</v>
      </c>
      <c r="C1101" t="s">
        <v>87</v>
      </c>
      <c r="D1101" t="s">
        <v>105</v>
      </c>
      <c r="E1101" s="5">
        <v>2637585.9621033915</v>
      </c>
      <c r="F1101" s="5">
        <f>WholesaleData[[#This Row],[Liquor Volume (L)]]*VLOOKUP(WholesaleData[[#This Row],[Liquor Type]],Table1[#All],2,0)</f>
        <v>125549.09179612144</v>
      </c>
    </row>
    <row r="1102" spans="1:6" hidden="1" x14ac:dyDescent="0.25">
      <c r="A1102" t="s">
        <v>72</v>
      </c>
      <c r="B1102">
        <v>26810</v>
      </c>
      <c r="C1102" t="s">
        <v>88</v>
      </c>
      <c r="D1102" t="s">
        <v>105</v>
      </c>
      <c r="E1102" s="5">
        <v>474012.425433286</v>
      </c>
      <c r="F1102" s="5">
        <f>WholesaleData[[#This Row],[Liquor Volume (L)]]*VLOOKUP(WholesaleData[[#This Row],[Liquor Type]],Table1[#All],2,0)</f>
        <v>22562.991450624417</v>
      </c>
    </row>
    <row r="1103" spans="1:6" hidden="1" x14ac:dyDescent="0.25">
      <c r="A1103" t="s">
        <v>72</v>
      </c>
      <c r="B1103">
        <v>26810</v>
      </c>
      <c r="C1103" t="s">
        <v>89</v>
      </c>
      <c r="D1103" t="s">
        <v>105</v>
      </c>
      <c r="E1103" s="5">
        <v>156705.62099517402</v>
      </c>
      <c r="F1103" s="5">
        <f>WholesaleData[[#This Row],[Liquor Volume (L)]]*VLOOKUP(WholesaleData[[#This Row],[Liquor Type]],Table1[#All],2,0)</f>
        <v>4215.3812047701813</v>
      </c>
    </row>
    <row r="1104" spans="1:6" hidden="1" x14ac:dyDescent="0.25">
      <c r="A1104" t="s">
        <v>72</v>
      </c>
      <c r="B1104">
        <v>26810</v>
      </c>
      <c r="C1104" t="s">
        <v>90</v>
      </c>
      <c r="D1104" t="s">
        <v>105</v>
      </c>
      <c r="E1104" s="5">
        <v>44553.090784950014</v>
      </c>
      <c r="F1104" s="5">
        <f>WholesaleData[[#This Row],[Liquor Volume (L)]]*VLOOKUP(WholesaleData[[#This Row],[Liquor Type]],Table1[#All],2,0)</f>
        <v>1198.4781421151554</v>
      </c>
    </row>
    <row r="1105" spans="1:6" hidden="1" x14ac:dyDescent="0.25">
      <c r="A1105" t="s">
        <v>72</v>
      </c>
      <c r="B1105">
        <v>26810</v>
      </c>
      <c r="C1105" t="s">
        <v>91</v>
      </c>
      <c r="D1105" t="s">
        <v>105</v>
      </c>
      <c r="E1105" s="5">
        <v>638039.16312560288</v>
      </c>
      <c r="F1105" s="5">
        <f>WholesaleData[[#This Row],[Liquor Volume (L)]]*VLOOKUP(WholesaleData[[#This Row],[Liquor Type]],Table1[#All],2,0)</f>
        <v>22203.762876770979</v>
      </c>
    </row>
    <row r="1106" spans="1:6" hidden="1" x14ac:dyDescent="0.25">
      <c r="A1106" t="s">
        <v>72</v>
      </c>
      <c r="B1106">
        <v>26810</v>
      </c>
      <c r="C1106" t="s">
        <v>92</v>
      </c>
      <c r="D1106" t="s">
        <v>105</v>
      </c>
      <c r="E1106" s="5">
        <v>57293.398730000008</v>
      </c>
      <c r="F1106" s="5">
        <f>WholesaleData[[#This Row],[Liquor Volume (L)]]*VLOOKUP(WholesaleData[[#This Row],[Liquor Type]],Table1[#All],2,0)</f>
        <v>1993.8102758040002</v>
      </c>
    </row>
    <row r="1107" spans="1:6" hidden="1" x14ac:dyDescent="0.25">
      <c r="A1107" t="s">
        <v>72</v>
      </c>
      <c r="B1107">
        <v>26810</v>
      </c>
      <c r="C1107" t="s">
        <v>93</v>
      </c>
      <c r="D1107" t="s">
        <v>93</v>
      </c>
      <c r="E1107" s="5">
        <v>197901.79187831702</v>
      </c>
      <c r="F1107" s="5">
        <f>WholesaleData[[#This Row],[Liquor Volume (L)]]*VLOOKUP(WholesaleData[[#This Row],[Liquor Type]],Table1[#All],2,0)</f>
        <v>9895.0895939158509</v>
      </c>
    </row>
    <row r="1108" spans="1:6" hidden="1" x14ac:dyDescent="0.25">
      <c r="A1108" t="s">
        <v>72</v>
      </c>
      <c r="B1108">
        <v>26810</v>
      </c>
      <c r="C1108" t="s">
        <v>94</v>
      </c>
      <c r="D1108" t="s">
        <v>106</v>
      </c>
      <c r="E1108" s="5">
        <v>15577.211944484998</v>
      </c>
      <c r="F1108" s="5">
        <f>WholesaleData[[#This Row],[Liquor Volume (L)]]*VLOOKUP(WholesaleData[[#This Row],[Liquor Type]],Table1[#All],2,0)</f>
        <v>2788.3209380628145</v>
      </c>
    </row>
    <row r="1109" spans="1:6" hidden="1" x14ac:dyDescent="0.25">
      <c r="A1109" t="s">
        <v>72</v>
      </c>
      <c r="B1109">
        <v>26810</v>
      </c>
      <c r="C1109" t="s">
        <v>97</v>
      </c>
      <c r="D1109" t="s">
        <v>106</v>
      </c>
      <c r="E1109" s="5">
        <v>17654.511604799998</v>
      </c>
      <c r="F1109" s="5">
        <f>WholesaleData[[#This Row],[Liquor Volume (L)]]*VLOOKUP(WholesaleData[[#This Row],[Liquor Type]],Table1[#All],2,0)</f>
        <v>3160.1575772591996</v>
      </c>
    </row>
    <row r="1110" spans="1:6" hidden="1" x14ac:dyDescent="0.25">
      <c r="A1110" t="s">
        <v>72</v>
      </c>
      <c r="B1110">
        <v>26810</v>
      </c>
      <c r="C1110" t="s">
        <v>98</v>
      </c>
      <c r="D1110" t="s">
        <v>107</v>
      </c>
      <c r="E1110" s="5">
        <v>778017.08476790611</v>
      </c>
      <c r="F1110" s="5">
        <f>WholesaleData[[#This Row],[Liquor Volume (L)]]*VLOOKUP(WholesaleData[[#This Row],[Liquor Type]],Table1[#All],2,0)</f>
        <v>38978.655946872095</v>
      </c>
    </row>
    <row r="1111" spans="1:6" hidden="1" x14ac:dyDescent="0.25">
      <c r="A1111" t="s">
        <v>72</v>
      </c>
      <c r="B1111">
        <v>26810</v>
      </c>
      <c r="C1111" t="s">
        <v>99</v>
      </c>
      <c r="D1111" t="s">
        <v>107</v>
      </c>
      <c r="E1111" s="5">
        <v>101691.971106728</v>
      </c>
      <c r="F1111" s="5">
        <f>WholesaleData[[#This Row],[Liquor Volume (L)]]*VLOOKUP(WholesaleData[[#This Row],[Liquor Type]],Table1[#All],2,0)</f>
        <v>42405.551951505571</v>
      </c>
    </row>
    <row r="1112" spans="1:6" hidden="1" x14ac:dyDescent="0.25">
      <c r="A1112" t="s">
        <v>72</v>
      </c>
      <c r="B1112">
        <v>26810</v>
      </c>
      <c r="C1112" t="s">
        <v>100</v>
      </c>
      <c r="D1112" t="s">
        <v>106</v>
      </c>
      <c r="E1112" s="5">
        <v>447940.02547421999</v>
      </c>
      <c r="F1112" s="5">
        <f>WholesaleData[[#This Row],[Liquor Volume (L)]]*VLOOKUP(WholesaleData[[#This Row],[Liquor Type]],Table1[#All],2,0)</f>
        <v>55096.623133329056</v>
      </c>
    </row>
    <row r="1113" spans="1:6" hidden="1" x14ac:dyDescent="0.25">
      <c r="A1113" t="s">
        <v>72</v>
      </c>
      <c r="B1113">
        <v>26810</v>
      </c>
      <c r="C1113" t="s">
        <v>103</v>
      </c>
      <c r="D1113" t="s">
        <v>106</v>
      </c>
      <c r="E1113" s="5">
        <v>256219.534632</v>
      </c>
      <c r="F1113" s="5">
        <f>WholesaleData[[#This Row],[Liquor Volume (L)]]*VLOOKUP(WholesaleData[[#This Row],[Liquor Type]],Table1[#All],2,0)</f>
        <v>31515.002759735999</v>
      </c>
    </row>
    <row r="1114" spans="1:6" hidden="1" x14ac:dyDescent="0.25">
      <c r="A1114" t="s">
        <v>73</v>
      </c>
      <c r="B1114">
        <v>26890</v>
      </c>
      <c r="C1114" t="s">
        <v>87</v>
      </c>
      <c r="D1114" t="s">
        <v>105</v>
      </c>
      <c r="E1114" s="5">
        <v>188359.71008682399</v>
      </c>
      <c r="F1114" s="5">
        <f>WholesaleData[[#This Row],[Liquor Volume (L)]]*VLOOKUP(WholesaleData[[#This Row],[Liquor Type]],Table1[#All],2,0)</f>
        <v>8965.9222001328235</v>
      </c>
    </row>
    <row r="1115" spans="1:6" hidden="1" x14ac:dyDescent="0.25">
      <c r="A1115" t="s">
        <v>73</v>
      </c>
      <c r="B1115">
        <v>26890</v>
      </c>
      <c r="C1115" t="s">
        <v>88</v>
      </c>
      <c r="D1115" t="s">
        <v>105</v>
      </c>
      <c r="E1115" s="5">
        <v>37721.281575549998</v>
      </c>
      <c r="F1115" s="5">
        <f>WholesaleData[[#This Row],[Liquor Volume (L)]]*VLOOKUP(WholesaleData[[#This Row],[Liquor Type]],Table1[#All],2,0)</f>
        <v>1795.5330029961801</v>
      </c>
    </row>
    <row r="1116" spans="1:6" hidden="1" x14ac:dyDescent="0.25">
      <c r="A1116" t="s">
        <v>73</v>
      </c>
      <c r="B1116">
        <v>26890</v>
      </c>
      <c r="C1116" t="s">
        <v>89</v>
      </c>
      <c r="D1116" t="s">
        <v>105</v>
      </c>
      <c r="E1116" s="5">
        <v>10366.602252265</v>
      </c>
      <c r="F1116" s="5">
        <f>WholesaleData[[#This Row],[Liquor Volume (L)]]*VLOOKUP(WholesaleData[[#This Row],[Liquor Type]],Table1[#All],2,0)</f>
        <v>278.8616005859285</v>
      </c>
    </row>
    <row r="1117" spans="1:6" hidden="1" x14ac:dyDescent="0.25">
      <c r="A1117" t="s">
        <v>73</v>
      </c>
      <c r="B1117">
        <v>26890</v>
      </c>
      <c r="C1117" t="s">
        <v>90</v>
      </c>
      <c r="D1117" t="s">
        <v>105</v>
      </c>
      <c r="E1117" s="5">
        <v>52.057343250000002</v>
      </c>
      <c r="F1117" s="5">
        <f>WholesaleData[[#This Row],[Liquor Volume (L)]]*VLOOKUP(WholesaleData[[#This Row],[Liquor Type]],Table1[#All],2,0)</f>
        <v>1.4003425334250001</v>
      </c>
    </row>
    <row r="1118" spans="1:6" hidden="1" x14ac:dyDescent="0.25">
      <c r="A1118" t="s">
        <v>73</v>
      </c>
      <c r="B1118">
        <v>26890</v>
      </c>
      <c r="C1118" t="s">
        <v>91</v>
      </c>
      <c r="D1118" t="s">
        <v>105</v>
      </c>
      <c r="E1118" s="5">
        <v>70318.657334664007</v>
      </c>
      <c r="F1118" s="5">
        <f>WholesaleData[[#This Row],[Liquor Volume (L)]]*VLOOKUP(WholesaleData[[#This Row],[Liquor Type]],Table1[#All],2,0)</f>
        <v>2447.0892752463074</v>
      </c>
    </row>
    <row r="1119" spans="1:6" hidden="1" x14ac:dyDescent="0.25">
      <c r="A1119" t="s">
        <v>73</v>
      </c>
      <c r="B1119">
        <v>26890</v>
      </c>
      <c r="C1119" t="s">
        <v>92</v>
      </c>
      <c r="D1119" t="s">
        <v>105</v>
      </c>
      <c r="E1119" s="5">
        <v>10528.034279550002</v>
      </c>
      <c r="F1119" s="5">
        <f>WholesaleData[[#This Row],[Liquor Volume (L)]]*VLOOKUP(WholesaleData[[#This Row],[Liquor Type]],Table1[#All],2,0)</f>
        <v>366.37559292834004</v>
      </c>
    </row>
    <row r="1120" spans="1:6" hidden="1" x14ac:dyDescent="0.25">
      <c r="A1120" t="s">
        <v>73</v>
      </c>
      <c r="B1120">
        <v>26890</v>
      </c>
      <c r="C1120" t="s">
        <v>93</v>
      </c>
      <c r="D1120" t="s">
        <v>93</v>
      </c>
      <c r="E1120" s="5">
        <v>11633.50460332</v>
      </c>
      <c r="F1120" s="5">
        <f>WholesaleData[[#This Row],[Liquor Volume (L)]]*VLOOKUP(WholesaleData[[#This Row],[Liquor Type]],Table1[#All],2,0)</f>
        <v>581.67523016600001</v>
      </c>
    </row>
    <row r="1121" spans="1:6" hidden="1" x14ac:dyDescent="0.25">
      <c r="A1121" t="s">
        <v>73</v>
      </c>
      <c r="B1121">
        <v>26890</v>
      </c>
      <c r="C1121" t="s">
        <v>94</v>
      </c>
      <c r="D1121" t="s">
        <v>106</v>
      </c>
      <c r="E1121" s="5">
        <v>3574.8612176999995</v>
      </c>
      <c r="F1121" s="5">
        <f>WholesaleData[[#This Row],[Liquor Volume (L)]]*VLOOKUP(WholesaleData[[#This Row],[Liquor Type]],Table1[#All],2,0)</f>
        <v>639.90015796829994</v>
      </c>
    </row>
    <row r="1122" spans="1:6" hidden="1" x14ac:dyDescent="0.25">
      <c r="A1122" t="s">
        <v>73</v>
      </c>
      <c r="B1122">
        <v>26890</v>
      </c>
      <c r="C1122" t="s">
        <v>97</v>
      </c>
      <c r="D1122" t="s">
        <v>106</v>
      </c>
      <c r="E1122" s="5">
        <v>102.53153159999999</v>
      </c>
      <c r="F1122" s="5">
        <f>WholesaleData[[#This Row],[Liquor Volume (L)]]*VLOOKUP(WholesaleData[[#This Row],[Liquor Type]],Table1[#All],2,0)</f>
        <v>18.353144156399999</v>
      </c>
    </row>
    <row r="1123" spans="1:6" hidden="1" x14ac:dyDescent="0.25">
      <c r="A1123" t="s">
        <v>73</v>
      </c>
      <c r="B1123">
        <v>26890</v>
      </c>
      <c r="C1123" t="s">
        <v>98</v>
      </c>
      <c r="D1123" t="s">
        <v>107</v>
      </c>
      <c r="E1123" s="5">
        <v>43078.186067004004</v>
      </c>
      <c r="F1123" s="5">
        <f>WholesaleData[[#This Row],[Liquor Volume (L)]]*VLOOKUP(WholesaleData[[#This Row],[Liquor Type]],Table1[#All],2,0)</f>
        <v>2158.2171219569004</v>
      </c>
    </row>
    <row r="1124" spans="1:6" hidden="1" x14ac:dyDescent="0.25">
      <c r="A1124" t="s">
        <v>73</v>
      </c>
      <c r="B1124">
        <v>26890</v>
      </c>
      <c r="C1124" t="s">
        <v>99</v>
      </c>
      <c r="D1124" t="s">
        <v>107</v>
      </c>
      <c r="E1124" s="5">
        <v>4682.6258460999998</v>
      </c>
      <c r="F1124" s="5">
        <f>WholesaleData[[#This Row],[Liquor Volume (L)]]*VLOOKUP(WholesaleData[[#This Row],[Liquor Type]],Table1[#All],2,0)</f>
        <v>1952.6549778236997</v>
      </c>
    </row>
    <row r="1125" spans="1:6" hidden="1" x14ac:dyDescent="0.25">
      <c r="A1125" t="s">
        <v>73</v>
      </c>
      <c r="B1125">
        <v>26890</v>
      </c>
      <c r="C1125" t="s">
        <v>100</v>
      </c>
      <c r="D1125" t="s">
        <v>106</v>
      </c>
      <c r="E1125" s="5">
        <v>14083.570540736</v>
      </c>
      <c r="F1125" s="5">
        <f>WholesaleData[[#This Row],[Liquor Volume (L)]]*VLOOKUP(WholesaleData[[#This Row],[Liquor Type]],Table1[#All],2,0)</f>
        <v>1732.279176510528</v>
      </c>
    </row>
    <row r="1126" spans="1:6" hidden="1" x14ac:dyDescent="0.25">
      <c r="A1126" t="s">
        <v>73</v>
      </c>
      <c r="B1126">
        <v>26890</v>
      </c>
      <c r="C1126" t="s">
        <v>101</v>
      </c>
      <c r="D1126" t="s">
        <v>106</v>
      </c>
      <c r="E1126" s="5">
        <v>7.1887374400000006</v>
      </c>
      <c r="F1126" s="5">
        <f>WholesaleData[[#This Row],[Liquor Volume (L)]]*VLOOKUP(WholesaleData[[#This Row],[Liquor Type]],Table1[#All],2,0)</f>
        <v>0.88421470512000011</v>
      </c>
    </row>
    <row r="1127" spans="1:6" hidden="1" x14ac:dyDescent="0.25">
      <c r="A1127" t="s">
        <v>73</v>
      </c>
      <c r="B1127">
        <v>26890</v>
      </c>
      <c r="C1127" t="s">
        <v>103</v>
      </c>
      <c r="D1127" t="s">
        <v>106</v>
      </c>
      <c r="E1127" s="5">
        <v>12156.661428879999</v>
      </c>
      <c r="F1127" s="5">
        <f>WholesaleData[[#This Row],[Liquor Volume (L)]]*VLOOKUP(WholesaleData[[#This Row],[Liquor Type]],Table1[#All],2,0)</f>
        <v>1495.2693557522398</v>
      </c>
    </row>
    <row r="1128" spans="1:6" hidden="1" x14ac:dyDescent="0.25">
      <c r="A1128" t="s">
        <v>74</v>
      </c>
      <c r="B1128">
        <v>26980</v>
      </c>
      <c r="C1128" t="s">
        <v>87</v>
      </c>
      <c r="D1128" t="s">
        <v>105</v>
      </c>
      <c r="E1128" s="5">
        <v>4669090.6910390621</v>
      </c>
      <c r="F1128" s="5">
        <f>WholesaleData[[#This Row],[Liquor Volume (L)]]*VLOOKUP(WholesaleData[[#This Row],[Liquor Type]],Table1[#All],2,0)</f>
        <v>222248.71689345938</v>
      </c>
    </row>
    <row r="1129" spans="1:6" hidden="1" x14ac:dyDescent="0.25">
      <c r="A1129" t="s">
        <v>74</v>
      </c>
      <c r="B1129">
        <v>26980</v>
      </c>
      <c r="C1129" t="s">
        <v>88</v>
      </c>
      <c r="D1129" t="s">
        <v>105</v>
      </c>
      <c r="E1129" s="5">
        <v>294138.77406903304</v>
      </c>
      <c r="F1129" s="5">
        <f>WholesaleData[[#This Row],[Liquor Volume (L)]]*VLOOKUP(WholesaleData[[#This Row],[Liquor Type]],Table1[#All],2,0)</f>
        <v>14001.005645685973</v>
      </c>
    </row>
    <row r="1130" spans="1:6" hidden="1" x14ac:dyDescent="0.25">
      <c r="A1130" t="s">
        <v>74</v>
      </c>
      <c r="B1130">
        <v>26980</v>
      </c>
      <c r="C1130" t="s">
        <v>89</v>
      </c>
      <c r="D1130" t="s">
        <v>105</v>
      </c>
      <c r="E1130" s="5">
        <v>187252.848600714</v>
      </c>
      <c r="F1130" s="5">
        <f>WholesaleData[[#This Row],[Liquor Volume (L)]]*VLOOKUP(WholesaleData[[#This Row],[Liquor Type]],Table1[#All],2,0)</f>
        <v>5037.1016273592068</v>
      </c>
    </row>
    <row r="1131" spans="1:6" hidden="1" x14ac:dyDescent="0.25">
      <c r="A1131" t="s">
        <v>74</v>
      </c>
      <c r="B1131">
        <v>26980</v>
      </c>
      <c r="C1131" t="s">
        <v>90</v>
      </c>
      <c r="D1131" t="s">
        <v>105</v>
      </c>
      <c r="E1131" s="5">
        <v>25355.046094249999</v>
      </c>
      <c r="F1131" s="5">
        <f>WholesaleData[[#This Row],[Liquor Volume (L)]]*VLOOKUP(WholesaleData[[#This Row],[Liquor Type]],Table1[#All],2,0)</f>
        <v>682.05073993532494</v>
      </c>
    </row>
    <row r="1132" spans="1:6" hidden="1" x14ac:dyDescent="0.25">
      <c r="A1132" t="s">
        <v>74</v>
      </c>
      <c r="B1132">
        <v>26980</v>
      </c>
      <c r="C1132" t="s">
        <v>91</v>
      </c>
      <c r="D1132" t="s">
        <v>105</v>
      </c>
      <c r="E1132" s="5">
        <v>200553.167716878</v>
      </c>
      <c r="F1132" s="5">
        <f>WholesaleData[[#This Row],[Liquor Volume (L)]]*VLOOKUP(WholesaleData[[#This Row],[Liquor Type]],Table1[#All],2,0)</f>
        <v>6979.2502365473538</v>
      </c>
    </row>
    <row r="1133" spans="1:6" hidden="1" x14ac:dyDescent="0.25">
      <c r="A1133" t="s">
        <v>74</v>
      </c>
      <c r="B1133">
        <v>26980</v>
      </c>
      <c r="C1133" t="s">
        <v>92</v>
      </c>
      <c r="D1133" t="s">
        <v>105</v>
      </c>
      <c r="E1133" s="5">
        <v>9687.4658792999999</v>
      </c>
      <c r="F1133" s="5">
        <f>WholesaleData[[#This Row],[Liquor Volume (L)]]*VLOOKUP(WholesaleData[[#This Row],[Liquor Type]],Table1[#All],2,0)</f>
        <v>337.12381259963996</v>
      </c>
    </row>
    <row r="1134" spans="1:6" hidden="1" x14ac:dyDescent="0.25">
      <c r="A1134" t="s">
        <v>74</v>
      </c>
      <c r="B1134">
        <v>26980</v>
      </c>
      <c r="C1134" t="s">
        <v>93</v>
      </c>
      <c r="D1134" t="s">
        <v>93</v>
      </c>
      <c r="E1134" s="5">
        <v>219738.45197583997</v>
      </c>
      <c r="F1134" s="5">
        <f>WholesaleData[[#This Row],[Liquor Volume (L)]]*VLOOKUP(WholesaleData[[#This Row],[Liquor Type]],Table1[#All],2,0)</f>
        <v>10986.922598792</v>
      </c>
    </row>
    <row r="1135" spans="1:6" hidden="1" x14ac:dyDescent="0.25">
      <c r="A1135" t="s">
        <v>74</v>
      </c>
      <c r="B1135">
        <v>26980</v>
      </c>
      <c r="C1135" t="s">
        <v>94</v>
      </c>
      <c r="D1135" t="s">
        <v>106</v>
      </c>
      <c r="E1135" s="5">
        <v>30959.573111135003</v>
      </c>
      <c r="F1135" s="5">
        <f>WholesaleData[[#This Row],[Liquor Volume (L)]]*VLOOKUP(WholesaleData[[#This Row],[Liquor Type]],Table1[#All],2,0)</f>
        <v>5541.7635868931657</v>
      </c>
    </row>
    <row r="1136" spans="1:6" hidden="1" x14ac:dyDescent="0.25">
      <c r="A1136" t="s">
        <v>74</v>
      </c>
      <c r="B1136">
        <v>26980</v>
      </c>
      <c r="C1136" t="s">
        <v>97</v>
      </c>
      <c r="D1136" t="s">
        <v>106</v>
      </c>
      <c r="E1136" s="5">
        <v>20616.817599599999</v>
      </c>
      <c r="F1136" s="5">
        <f>WholesaleData[[#This Row],[Liquor Volume (L)]]*VLOOKUP(WholesaleData[[#This Row],[Liquor Type]],Table1[#All],2,0)</f>
        <v>3690.4103503283995</v>
      </c>
    </row>
    <row r="1137" spans="1:6" hidden="1" x14ac:dyDescent="0.25">
      <c r="A1137" t="s">
        <v>74</v>
      </c>
      <c r="B1137">
        <v>26980</v>
      </c>
      <c r="C1137" t="s">
        <v>98</v>
      </c>
      <c r="D1137" t="s">
        <v>107</v>
      </c>
      <c r="E1137" s="5">
        <v>675790.379782025</v>
      </c>
      <c r="F1137" s="5">
        <f>WholesaleData[[#This Row],[Liquor Volume (L)]]*VLOOKUP(WholesaleData[[#This Row],[Liquor Type]],Table1[#All],2,0)</f>
        <v>33857.098027079453</v>
      </c>
    </row>
    <row r="1138" spans="1:6" hidden="1" x14ac:dyDescent="0.25">
      <c r="A1138" t="s">
        <v>74</v>
      </c>
      <c r="B1138">
        <v>26980</v>
      </c>
      <c r="C1138" t="s">
        <v>99</v>
      </c>
      <c r="D1138" t="s">
        <v>107</v>
      </c>
      <c r="E1138" s="5">
        <v>253617.82139990397</v>
      </c>
      <c r="F1138" s="5">
        <f>WholesaleData[[#This Row],[Liquor Volume (L)]]*VLOOKUP(WholesaleData[[#This Row],[Liquor Type]],Table1[#All],2,0)</f>
        <v>105758.63152375995</v>
      </c>
    </row>
    <row r="1139" spans="1:6" hidden="1" x14ac:dyDescent="0.25">
      <c r="A1139" t="s">
        <v>74</v>
      </c>
      <c r="B1139">
        <v>26980</v>
      </c>
      <c r="C1139" t="s">
        <v>100</v>
      </c>
      <c r="D1139" t="s">
        <v>106</v>
      </c>
      <c r="E1139" s="5">
        <v>1777420.458302052</v>
      </c>
      <c r="F1139" s="5">
        <f>WholesaleData[[#This Row],[Liquor Volume (L)]]*VLOOKUP(WholesaleData[[#This Row],[Liquor Type]],Table1[#All],2,0)</f>
        <v>218622.7163711524</v>
      </c>
    </row>
    <row r="1140" spans="1:6" hidden="1" x14ac:dyDescent="0.25">
      <c r="A1140" t="s">
        <v>74</v>
      </c>
      <c r="B1140">
        <v>26980</v>
      </c>
      <c r="C1140" t="s">
        <v>101</v>
      </c>
      <c r="D1140" t="s">
        <v>106</v>
      </c>
      <c r="E1140" s="5">
        <v>8731.7999999999993</v>
      </c>
      <c r="F1140" s="5">
        <f>WholesaleData[[#This Row],[Liquor Volume (L)]]*VLOOKUP(WholesaleData[[#This Row],[Liquor Type]],Table1[#All],2,0)</f>
        <v>1074.0113999999999</v>
      </c>
    </row>
    <row r="1141" spans="1:6" hidden="1" x14ac:dyDescent="0.25">
      <c r="A1141" t="s">
        <v>74</v>
      </c>
      <c r="B1141">
        <v>26980</v>
      </c>
      <c r="C1141" t="s">
        <v>103</v>
      </c>
      <c r="D1141" t="s">
        <v>106</v>
      </c>
      <c r="E1141" s="5">
        <v>615808.18784449995</v>
      </c>
      <c r="F1141" s="5">
        <f>WholesaleData[[#This Row],[Liquor Volume (L)]]*VLOOKUP(WholesaleData[[#This Row],[Liquor Type]],Table1[#All],2,0)</f>
        <v>75744.407104873491</v>
      </c>
    </row>
    <row r="1142" spans="1:6" hidden="1" x14ac:dyDescent="0.25">
      <c r="A1142" t="s">
        <v>75</v>
      </c>
      <c r="B1142">
        <v>27070</v>
      </c>
      <c r="C1142" t="s">
        <v>87</v>
      </c>
      <c r="D1142" t="s">
        <v>105</v>
      </c>
      <c r="E1142" s="5">
        <v>6684031.7443939112</v>
      </c>
      <c r="F1142" s="5">
        <f>WholesaleData[[#This Row],[Liquor Volume (L)]]*VLOOKUP(WholesaleData[[#This Row],[Liquor Type]],Table1[#All],2,0)</f>
        <v>318159.91103315022</v>
      </c>
    </row>
    <row r="1143" spans="1:6" hidden="1" x14ac:dyDescent="0.25">
      <c r="A1143" t="s">
        <v>75</v>
      </c>
      <c r="B1143">
        <v>27070</v>
      </c>
      <c r="C1143" t="s">
        <v>88</v>
      </c>
      <c r="D1143" t="s">
        <v>105</v>
      </c>
      <c r="E1143" s="5">
        <v>465706.60257428</v>
      </c>
      <c r="F1143" s="5">
        <f>WholesaleData[[#This Row],[Liquor Volume (L)]]*VLOOKUP(WholesaleData[[#This Row],[Liquor Type]],Table1[#All],2,0)</f>
        <v>22167.634282535728</v>
      </c>
    </row>
    <row r="1144" spans="1:6" hidden="1" x14ac:dyDescent="0.25">
      <c r="A1144" t="s">
        <v>75</v>
      </c>
      <c r="B1144">
        <v>27070</v>
      </c>
      <c r="C1144" t="s">
        <v>89</v>
      </c>
      <c r="D1144" t="s">
        <v>105</v>
      </c>
      <c r="E1144" s="5">
        <v>269616.89890956797</v>
      </c>
      <c r="F1144" s="5">
        <f>WholesaleData[[#This Row],[Liquor Volume (L)]]*VLOOKUP(WholesaleData[[#This Row],[Liquor Type]],Table1[#All],2,0)</f>
        <v>7252.6945806673784</v>
      </c>
    </row>
    <row r="1145" spans="1:6" hidden="1" x14ac:dyDescent="0.25">
      <c r="A1145" t="s">
        <v>75</v>
      </c>
      <c r="B1145">
        <v>27070</v>
      </c>
      <c r="C1145" t="s">
        <v>90</v>
      </c>
      <c r="D1145" t="s">
        <v>105</v>
      </c>
      <c r="E1145" s="5">
        <v>26937.543763349997</v>
      </c>
      <c r="F1145" s="5">
        <f>WholesaleData[[#This Row],[Liquor Volume (L)]]*VLOOKUP(WholesaleData[[#This Row],[Liquor Type]],Table1[#All],2,0)</f>
        <v>724.61992723411493</v>
      </c>
    </row>
    <row r="1146" spans="1:6" hidden="1" x14ac:dyDescent="0.25">
      <c r="A1146" t="s">
        <v>75</v>
      </c>
      <c r="B1146">
        <v>27070</v>
      </c>
      <c r="C1146" t="s">
        <v>91</v>
      </c>
      <c r="D1146" t="s">
        <v>105</v>
      </c>
      <c r="E1146" s="5">
        <v>467591.41018120298</v>
      </c>
      <c r="F1146" s="5">
        <f>WholesaleData[[#This Row],[Liquor Volume (L)]]*VLOOKUP(WholesaleData[[#This Row],[Liquor Type]],Table1[#All],2,0)</f>
        <v>16272.181074305863</v>
      </c>
    </row>
    <row r="1147" spans="1:6" hidden="1" x14ac:dyDescent="0.25">
      <c r="A1147" t="s">
        <v>75</v>
      </c>
      <c r="B1147">
        <v>27070</v>
      </c>
      <c r="C1147" t="s">
        <v>92</v>
      </c>
      <c r="D1147" t="s">
        <v>105</v>
      </c>
      <c r="E1147" s="5">
        <v>29347.580372500001</v>
      </c>
      <c r="F1147" s="5">
        <f>WholesaleData[[#This Row],[Liquor Volume (L)]]*VLOOKUP(WholesaleData[[#This Row],[Liquor Type]],Table1[#All],2,0)</f>
        <v>1021.2957969629999</v>
      </c>
    </row>
    <row r="1148" spans="1:6" hidden="1" x14ac:dyDescent="0.25">
      <c r="A1148" t="s">
        <v>75</v>
      </c>
      <c r="B1148">
        <v>27070</v>
      </c>
      <c r="C1148" t="s">
        <v>93</v>
      </c>
      <c r="D1148" t="s">
        <v>93</v>
      </c>
      <c r="E1148" s="5">
        <v>276390.93156554899</v>
      </c>
      <c r="F1148" s="5">
        <f>WholesaleData[[#This Row],[Liquor Volume (L)]]*VLOOKUP(WholesaleData[[#This Row],[Liquor Type]],Table1[#All],2,0)</f>
        <v>13819.54657827745</v>
      </c>
    </row>
    <row r="1149" spans="1:6" hidden="1" x14ac:dyDescent="0.25">
      <c r="A1149" t="s">
        <v>75</v>
      </c>
      <c r="B1149">
        <v>27070</v>
      </c>
      <c r="C1149" t="s">
        <v>94</v>
      </c>
      <c r="D1149" t="s">
        <v>106</v>
      </c>
      <c r="E1149" s="5">
        <v>28197.248984614998</v>
      </c>
      <c r="F1149" s="5">
        <f>WholesaleData[[#This Row],[Liquor Volume (L)]]*VLOOKUP(WholesaleData[[#This Row],[Liquor Type]],Table1[#All],2,0)</f>
        <v>5047.3075682460849</v>
      </c>
    </row>
    <row r="1150" spans="1:6" hidden="1" x14ac:dyDescent="0.25">
      <c r="A1150" t="s">
        <v>75</v>
      </c>
      <c r="B1150">
        <v>27070</v>
      </c>
      <c r="C1150" t="s">
        <v>97</v>
      </c>
      <c r="D1150" t="s">
        <v>106</v>
      </c>
      <c r="E1150" s="5">
        <v>17726.401607600001</v>
      </c>
      <c r="F1150" s="5">
        <f>WholesaleData[[#This Row],[Liquor Volume (L)]]*VLOOKUP(WholesaleData[[#This Row],[Liquor Type]],Table1[#All],2,0)</f>
        <v>3173.0258877604001</v>
      </c>
    </row>
    <row r="1151" spans="1:6" hidden="1" x14ac:dyDescent="0.25">
      <c r="A1151" t="s">
        <v>75</v>
      </c>
      <c r="B1151">
        <v>27070</v>
      </c>
      <c r="C1151" t="s">
        <v>98</v>
      </c>
      <c r="D1151" t="s">
        <v>107</v>
      </c>
      <c r="E1151" s="5">
        <v>1152071.3232067851</v>
      </c>
      <c r="F1151" s="5">
        <f>WholesaleData[[#This Row],[Liquor Volume (L)]]*VLOOKUP(WholesaleData[[#This Row],[Liquor Type]],Table1[#All],2,0)</f>
        <v>57718.773292659935</v>
      </c>
    </row>
    <row r="1152" spans="1:6" hidden="1" x14ac:dyDescent="0.25">
      <c r="A1152" t="s">
        <v>75</v>
      </c>
      <c r="B1152">
        <v>27070</v>
      </c>
      <c r="C1152" t="s">
        <v>99</v>
      </c>
      <c r="D1152" t="s">
        <v>107</v>
      </c>
      <c r="E1152" s="5">
        <v>400528.110719249</v>
      </c>
      <c r="F1152" s="5">
        <f>WholesaleData[[#This Row],[Liquor Volume (L)]]*VLOOKUP(WholesaleData[[#This Row],[Liquor Type]],Table1[#All],2,0)</f>
        <v>167020.22216992683</v>
      </c>
    </row>
    <row r="1153" spans="1:6" hidden="1" x14ac:dyDescent="0.25">
      <c r="A1153" t="s">
        <v>75</v>
      </c>
      <c r="B1153">
        <v>27070</v>
      </c>
      <c r="C1153" t="s">
        <v>100</v>
      </c>
      <c r="D1153" t="s">
        <v>106</v>
      </c>
      <c r="E1153" s="5">
        <v>1360738.158838996</v>
      </c>
      <c r="F1153" s="5">
        <f>WholesaleData[[#This Row],[Liquor Volume (L)]]*VLOOKUP(WholesaleData[[#This Row],[Liquor Type]],Table1[#All],2,0)</f>
        <v>167370.7935371965</v>
      </c>
    </row>
    <row r="1154" spans="1:6" hidden="1" x14ac:dyDescent="0.25">
      <c r="A1154" t="s">
        <v>75</v>
      </c>
      <c r="B1154">
        <v>27070</v>
      </c>
      <c r="C1154" t="s">
        <v>103</v>
      </c>
      <c r="D1154" t="s">
        <v>106</v>
      </c>
      <c r="E1154" s="5">
        <v>544486.13752788003</v>
      </c>
      <c r="F1154" s="5">
        <f>WholesaleData[[#This Row],[Liquor Volume (L)]]*VLOOKUP(WholesaleData[[#This Row],[Liquor Type]],Table1[#All],2,0)</f>
        <v>66971.794915929248</v>
      </c>
    </row>
    <row r="1155" spans="1:6" hidden="1" x14ac:dyDescent="0.25">
      <c r="A1155" t="s">
        <v>76</v>
      </c>
      <c r="B1155">
        <v>27170</v>
      </c>
      <c r="C1155" t="s">
        <v>87</v>
      </c>
      <c r="D1155" t="s">
        <v>105</v>
      </c>
      <c r="E1155" s="5">
        <v>3221313.7445801762</v>
      </c>
      <c r="F1155" s="5">
        <f>WholesaleData[[#This Row],[Liquor Volume (L)]]*VLOOKUP(WholesaleData[[#This Row],[Liquor Type]],Table1[#All],2,0)</f>
        <v>153334.53424201641</v>
      </c>
    </row>
    <row r="1156" spans="1:6" hidden="1" x14ac:dyDescent="0.25">
      <c r="A1156" t="s">
        <v>76</v>
      </c>
      <c r="B1156">
        <v>27170</v>
      </c>
      <c r="C1156" t="s">
        <v>88</v>
      </c>
      <c r="D1156" t="s">
        <v>105</v>
      </c>
      <c r="E1156" s="5">
        <v>267301.8032958</v>
      </c>
      <c r="F1156" s="5">
        <f>WholesaleData[[#This Row],[Liquor Volume (L)]]*VLOOKUP(WholesaleData[[#This Row],[Liquor Type]],Table1[#All],2,0)</f>
        <v>12723.565836880081</v>
      </c>
    </row>
    <row r="1157" spans="1:6" hidden="1" x14ac:dyDescent="0.25">
      <c r="A1157" t="s">
        <v>76</v>
      </c>
      <c r="B1157">
        <v>27170</v>
      </c>
      <c r="C1157" t="s">
        <v>89</v>
      </c>
      <c r="D1157" t="s">
        <v>105</v>
      </c>
      <c r="E1157" s="5">
        <v>184480.423611876</v>
      </c>
      <c r="F1157" s="5">
        <f>WholesaleData[[#This Row],[Liquor Volume (L)]]*VLOOKUP(WholesaleData[[#This Row],[Liquor Type]],Table1[#All],2,0)</f>
        <v>4962.5233951594646</v>
      </c>
    </row>
    <row r="1158" spans="1:6" hidden="1" x14ac:dyDescent="0.25">
      <c r="A1158" t="s">
        <v>76</v>
      </c>
      <c r="B1158">
        <v>27170</v>
      </c>
      <c r="C1158" t="s">
        <v>90</v>
      </c>
      <c r="D1158" t="s">
        <v>105</v>
      </c>
      <c r="E1158" s="5">
        <v>34408.459778700002</v>
      </c>
      <c r="F1158" s="5">
        <f>WholesaleData[[#This Row],[Liquor Volume (L)]]*VLOOKUP(WholesaleData[[#This Row],[Liquor Type]],Table1[#All],2,0)</f>
        <v>925.58756804703012</v>
      </c>
    </row>
    <row r="1159" spans="1:6" hidden="1" x14ac:dyDescent="0.25">
      <c r="A1159" t="s">
        <v>76</v>
      </c>
      <c r="B1159">
        <v>27170</v>
      </c>
      <c r="C1159" t="s">
        <v>91</v>
      </c>
      <c r="D1159" t="s">
        <v>105</v>
      </c>
      <c r="E1159" s="5">
        <v>880928.37920730317</v>
      </c>
      <c r="F1159" s="5">
        <f>WholesaleData[[#This Row],[Liquor Volume (L)]]*VLOOKUP(WholesaleData[[#This Row],[Liquor Type]],Table1[#All],2,0)</f>
        <v>30656.307596414146</v>
      </c>
    </row>
    <row r="1160" spans="1:6" hidden="1" x14ac:dyDescent="0.25">
      <c r="A1160" t="s">
        <v>76</v>
      </c>
      <c r="B1160">
        <v>27170</v>
      </c>
      <c r="C1160" t="s">
        <v>92</v>
      </c>
      <c r="D1160" t="s">
        <v>105</v>
      </c>
      <c r="E1160" s="5">
        <v>53412.161415900002</v>
      </c>
      <c r="F1160" s="5">
        <f>WholesaleData[[#This Row],[Liquor Volume (L)]]*VLOOKUP(WholesaleData[[#This Row],[Liquor Type]],Table1[#All],2,0)</f>
        <v>1858.7432172733199</v>
      </c>
    </row>
    <row r="1161" spans="1:6" hidden="1" x14ac:dyDescent="0.25">
      <c r="A1161" t="s">
        <v>76</v>
      </c>
      <c r="B1161">
        <v>27170</v>
      </c>
      <c r="C1161" t="s">
        <v>93</v>
      </c>
      <c r="D1161" t="s">
        <v>93</v>
      </c>
      <c r="E1161" s="5">
        <v>128658.68002701002</v>
      </c>
      <c r="F1161" s="5">
        <f>WholesaleData[[#This Row],[Liquor Volume (L)]]*VLOOKUP(WholesaleData[[#This Row],[Liquor Type]],Table1[#All],2,0)</f>
        <v>6432.9340013505016</v>
      </c>
    </row>
    <row r="1162" spans="1:6" hidden="1" x14ac:dyDescent="0.25">
      <c r="A1162" t="s">
        <v>76</v>
      </c>
      <c r="B1162">
        <v>27170</v>
      </c>
      <c r="C1162" t="s">
        <v>94</v>
      </c>
      <c r="D1162" t="s">
        <v>106</v>
      </c>
      <c r="E1162" s="5">
        <v>16544.490247425001</v>
      </c>
      <c r="F1162" s="5">
        <f>WholesaleData[[#This Row],[Liquor Volume (L)]]*VLOOKUP(WholesaleData[[#This Row],[Liquor Type]],Table1[#All],2,0)</f>
        <v>2961.463754289075</v>
      </c>
    </row>
    <row r="1163" spans="1:6" hidden="1" x14ac:dyDescent="0.25">
      <c r="A1163" t="s">
        <v>76</v>
      </c>
      <c r="B1163">
        <v>27170</v>
      </c>
      <c r="C1163" t="s">
        <v>95</v>
      </c>
      <c r="D1163" t="s">
        <v>106</v>
      </c>
      <c r="E1163" s="5">
        <v>22.999638900000001</v>
      </c>
      <c r="F1163" s="5">
        <f>WholesaleData[[#This Row],[Liquor Volume (L)]]*VLOOKUP(WholesaleData[[#This Row],[Liquor Type]],Table1[#All],2,0)</f>
        <v>4.1169353630999996</v>
      </c>
    </row>
    <row r="1164" spans="1:6" hidden="1" x14ac:dyDescent="0.25">
      <c r="A1164" t="s">
        <v>76</v>
      </c>
      <c r="B1164">
        <v>27170</v>
      </c>
      <c r="C1164" t="s">
        <v>97</v>
      </c>
      <c r="D1164" t="s">
        <v>106</v>
      </c>
      <c r="E1164" s="5">
        <v>3701.9418786000001</v>
      </c>
      <c r="F1164" s="5">
        <f>WholesaleData[[#This Row],[Liquor Volume (L)]]*VLOOKUP(WholesaleData[[#This Row],[Liquor Type]],Table1[#All],2,0)</f>
        <v>662.64759626939997</v>
      </c>
    </row>
    <row r="1165" spans="1:6" hidden="1" x14ac:dyDescent="0.25">
      <c r="A1165" t="s">
        <v>76</v>
      </c>
      <c r="B1165">
        <v>27170</v>
      </c>
      <c r="C1165" t="s">
        <v>98</v>
      </c>
      <c r="D1165" t="s">
        <v>107</v>
      </c>
      <c r="E1165" s="5">
        <v>726488.12395737902</v>
      </c>
      <c r="F1165" s="5">
        <f>WholesaleData[[#This Row],[Liquor Volume (L)]]*VLOOKUP(WholesaleData[[#This Row],[Liquor Type]],Table1[#All],2,0)</f>
        <v>36397.055010264688</v>
      </c>
    </row>
    <row r="1166" spans="1:6" hidden="1" x14ac:dyDescent="0.25">
      <c r="A1166" t="s">
        <v>76</v>
      </c>
      <c r="B1166">
        <v>27170</v>
      </c>
      <c r="C1166" t="s">
        <v>99</v>
      </c>
      <c r="D1166" t="s">
        <v>107</v>
      </c>
      <c r="E1166" s="5">
        <v>79727.07826521901</v>
      </c>
      <c r="F1166" s="5">
        <f>WholesaleData[[#This Row],[Liquor Volume (L)]]*VLOOKUP(WholesaleData[[#This Row],[Liquor Type]],Table1[#All],2,0)</f>
        <v>33246.191636596326</v>
      </c>
    </row>
    <row r="1167" spans="1:6" hidden="1" x14ac:dyDescent="0.25">
      <c r="A1167" t="s">
        <v>76</v>
      </c>
      <c r="B1167">
        <v>27170</v>
      </c>
      <c r="C1167" t="s">
        <v>100</v>
      </c>
      <c r="D1167" t="s">
        <v>106</v>
      </c>
      <c r="E1167" s="5">
        <v>366391.10235289793</v>
      </c>
      <c r="F1167" s="5">
        <f>WholesaleData[[#This Row],[Liquor Volume (L)]]*VLOOKUP(WholesaleData[[#This Row],[Liquor Type]],Table1[#All],2,0)</f>
        <v>45066.105589406441</v>
      </c>
    </row>
    <row r="1168" spans="1:6" hidden="1" x14ac:dyDescent="0.25">
      <c r="A1168" t="s">
        <v>76</v>
      </c>
      <c r="B1168">
        <v>27170</v>
      </c>
      <c r="C1168" t="s">
        <v>103</v>
      </c>
      <c r="D1168" t="s">
        <v>106</v>
      </c>
      <c r="E1168" s="5">
        <v>178859.19186660001</v>
      </c>
      <c r="F1168" s="5">
        <f>WholesaleData[[#This Row],[Liquor Volume (L)]]*VLOOKUP(WholesaleData[[#This Row],[Liquor Type]],Table1[#All],2,0)</f>
        <v>21999.6805995918</v>
      </c>
    </row>
    <row r="1169" spans="1:6" hidden="1" x14ac:dyDescent="0.25">
      <c r="A1169" t="s">
        <v>77</v>
      </c>
      <c r="B1169">
        <v>27260</v>
      </c>
      <c r="C1169" t="s">
        <v>87</v>
      </c>
      <c r="D1169" t="s">
        <v>105</v>
      </c>
      <c r="E1169" s="5">
        <v>7808608.019029038</v>
      </c>
      <c r="F1169" s="5">
        <f>WholesaleData[[#This Row],[Liquor Volume (L)]]*VLOOKUP(WholesaleData[[#This Row],[Liquor Type]],Table1[#All],2,0)</f>
        <v>371689.74170578225</v>
      </c>
    </row>
    <row r="1170" spans="1:6" hidden="1" x14ac:dyDescent="0.25">
      <c r="A1170" t="s">
        <v>77</v>
      </c>
      <c r="B1170">
        <v>27260</v>
      </c>
      <c r="C1170" t="s">
        <v>88</v>
      </c>
      <c r="D1170" t="s">
        <v>105</v>
      </c>
      <c r="E1170" s="5">
        <v>664737.69730013004</v>
      </c>
      <c r="F1170" s="5">
        <f>WholesaleData[[#This Row],[Liquor Volume (L)]]*VLOOKUP(WholesaleData[[#This Row],[Liquor Type]],Table1[#All],2,0)</f>
        <v>31641.514391486191</v>
      </c>
    </row>
    <row r="1171" spans="1:6" hidden="1" x14ac:dyDescent="0.25">
      <c r="A1171" t="s">
        <v>77</v>
      </c>
      <c r="B1171">
        <v>27260</v>
      </c>
      <c r="C1171" t="s">
        <v>89</v>
      </c>
      <c r="D1171" t="s">
        <v>105</v>
      </c>
      <c r="E1171" s="5">
        <v>270451.44743708998</v>
      </c>
      <c r="F1171" s="5">
        <f>WholesaleData[[#This Row],[Liquor Volume (L)]]*VLOOKUP(WholesaleData[[#This Row],[Liquor Type]],Table1[#All],2,0)</f>
        <v>7275.1439360577206</v>
      </c>
    </row>
    <row r="1172" spans="1:6" hidden="1" x14ac:dyDescent="0.25">
      <c r="A1172" t="s">
        <v>77</v>
      </c>
      <c r="B1172">
        <v>27260</v>
      </c>
      <c r="C1172" t="s">
        <v>90</v>
      </c>
      <c r="D1172" t="s">
        <v>105</v>
      </c>
      <c r="E1172" s="5">
        <v>38109.667364749999</v>
      </c>
      <c r="F1172" s="5">
        <f>WholesaleData[[#This Row],[Liquor Volume (L)]]*VLOOKUP(WholesaleData[[#This Row],[Liquor Type]],Table1[#All],2,0)</f>
        <v>1025.150052111775</v>
      </c>
    </row>
    <row r="1173" spans="1:6" hidden="1" x14ac:dyDescent="0.25">
      <c r="A1173" t="s">
        <v>77</v>
      </c>
      <c r="B1173">
        <v>27260</v>
      </c>
      <c r="C1173" t="s">
        <v>91</v>
      </c>
      <c r="D1173" t="s">
        <v>105</v>
      </c>
      <c r="E1173" s="5">
        <v>576850.98984874517</v>
      </c>
      <c r="F1173" s="5">
        <f>WholesaleData[[#This Row],[Liquor Volume (L)]]*VLOOKUP(WholesaleData[[#This Row],[Liquor Type]],Table1[#All],2,0)</f>
        <v>20074.414446736329</v>
      </c>
    </row>
    <row r="1174" spans="1:6" hidden="1" x14ac:dyDescent="0.25">
      <c r="A1174" t="s">
        <v>77</v>
      </c>
      <c r="B1174">
        <v>27260</v>
      </c>
      <c r="C1174" t="s">
        <v>92</v>
      </c>
      <c r="D1174" t="s">
        <v>105</v>
      </c>
      <c r="E1174" s="5">
        <v>10362.5415042</v>
      </c>
      <c r="F1174" s="5">
        <f>WholesaleData[[#This Row],[Liquor Volume (L)]]*VLOOKUP(WholesaleData[[#This Row],[Liquor Type]],Table1[#All],2,0)</f>
        <v>360.61644434615999</v>
      </c>
    </row>
    <row r="1175" spans="1:6" hidden="1" x14ac:dyDescent="0.25">
      <c r="A1175" t="s">
        <v>77</v>
      </c>
      <c r="B1175">
        <v>27260</v>
      </c>
      <c r="C1175" t="s">
        <v>93</v>
      </c>
      <c r="D1175" t="s">
        <v>93</v>
      </c>
      <c r="E1175" s="5">
        <v>377594.00511279696</v>
      </c>
      <c r="F1175" s="5">
        <f>WholesaleData[[#This Row],[Liquor Volume (L)]]*VLOOKUP(WholesaleData[[#This Row],[Liquor Type]],Table1[#All],2,0)</f>
        <v>18879.700255639847</v>
      </c>
    </row>
    <row r="1176" spans="1:6" hidden="1" x14ac:dyDescent="0.25">
      <c r="A1176" t="s">
        <v>77</v>
      </c>
      <c r="B1176">
        <v>27260</v>
      </c>
      <c r="C1176" t="s">
        <v>94</v>
      </c>
      <c r="D1176" t="s">
        <v>106</v>
      </c>
      <c r="E1176" s="5">
        <v>33209.161046249996</v>
      </c>
      <c r="F1176" s="5">
        <f>WholesaleData[[#This Row],[Liquor Volume (L)]]*VLOOKUP(WholesaleData[[#This Row],[Liquor Type]],Table1[#All],2,0)</f>
        <v>5944.4398272787494</v>
      </c>
    </row>
    <row r="1177" spans="1:6" hidden="1" x14ac:dyDescent="0.25">
      <c r="A1177" t="s">
        <v>77</v>
      </c>
      <c r="B1177">
        <v>27260</v>
      </c>
      <c r="C1177" t="s">
        <v>95</v>
      </c>
      <c r="D1177" t="s">
        <v>106</v>
      </c>
      <c r="E1177" s="5">
        <v>173.91802860000001</v>
      </c>
      <c r="F1177" s="5">
        <f>WholesaleData[[#This Row],[Liquor Volume (L)]]*VLOOKUP(WholesaleData[[#This Row],[Liquor Type]],Table1[#All],2,0)</f>
        <v>31.131327119400002</v>
      </c>
    </row>
    <row r="1178" spans="1:6" hidden="1" x14ac:dyDescent="0.25">
      <c r="A1178" t="s">
        <v>77</v>
      </c>
      <c r="B1178">
        <v>27260</v>
      </c>
      <c r="C1178" t="s">
        <v>97</v>
      </c>
      <c r="D1178" t="s">
        <v>106</v>
      </c>
      <c r="E1178" s="5">
        <v>18868.5610356</v>
      </c>
      <c r="F1178" s="5">
        <f>WholesaleData[[#This Row],[Liquor Volume (L)]]*VLOOKUP(WholesaleData[[#This Row],[Liquor Type]],Table1[#All],2,0)</f>
        <v>3377.4724253723998</v>
      </c>
    </row>
    <row r="1179" spans="1:6" hidden="1" x14ac:dyDescent="0.25">
      <c r="A1179" t="s">
        <v>77</v>
      </c>
      <c r="B1179">
        <v>27260</v>
      </c>
      <c r="C1179" t="s">
        <v>98</v>
      </c>
      <c r="D1179" t="s">
        <v>107</v>
      </c>
      <c r="E1179" s="5">
        <v>1573396.9822275962</v>
      </c>
      <c r="F1179" s="5">
        <f>WholesaleData[[#This Row],[Liquor Volume (L)]]*VLOOKUP(WholesaleData[[#This Row],[Liquor Type]],Table1[#All],2,0)</f>
        <v>78827.188809602565</v>
      </c>
    </row>
    <row r="1180" spans="1:6" hidden="1" x14ac:dyDescent="0.25">
      <c r="A1180" t="s">
        <v>77</v>
      </c>
      <c r="B1180">
        <v>27260</v>
      </c>
      <c r="C1180" t="s">
        <v>99</v>
      </c>
      <c r="D1180" t="s">
        <v>107</v>
      </c>
      <c r="E1180" s="5">
        <v>432291.68967781501</v>
      </c>
      <c r="F1180" s="5">
        <f>WholesaleData[[#This Row],[Liquor Volume (L)]]*VLOOKUP(WholesaleData[[#This Row],[Liquor Type]],Table1[#All],2,0)</f>
        <v>180265.63459564885</v>
      </c>
    </row>
    <row r="1181" spans="1:6" hidden="1" x14ac:dyDescent="0.25">
      <c r="A1181" t="s">
        <v>77</v>
      </c>
      <c r="B1181">
        <v>27260</v>
      </c>
      <c r="C1181" t="s">
        <v>100</v>
      </c>
      <c r="D1181" t="s">
        <v>106</v>
      </c>
      <c r="E1181" s="5">
        <v>1678049.8886192373</v>
      </c>
      <c r="F1181" s="5">
        <f>WholesaleData[[#This Row],[Liquor Volume (L)]]*VLOOKUP(WholesaleData[[#This Row],[Liquor Type]],Table1[#All],2,0)</f>
        <v>206400.1363001662</v>
      </c>
    </row>
    <row r="1182" spans="1:6" hidden="1" x14ac:dyDescent="0.25">
      <c r="A1182" t="s">
        <v>77</v>
      </c>
      <c r="B1182">
        <v>27260</v>
      </c>
      <c r="C1182" t="s">
        <v>103</v>
      </c>
      <c r="D1182" t="s">
        <v>106</v>
      </c>
      <c r="E1182" s="5">
        <v>607576.66118138004</v>
      </c>
      <c r="F1182" s="5">
        <f>WholesaleData[[#This Row],[Liquor Volume (L)]]*VLOOKUP(WholesaleData[[#This Row],[Liquor Type]],Table1[#All],2,0)</f>
        <v>74731.929325309742</v>
      </c>
    </row>
    <row r="1183" spans="1:6" hidden="1" x14ac:dyDescent="0.25">
      <c r="A1183" t="s">
        <v>78</v>
      </c>
      <c r="B1183">
        <v>27350</v>
      </c>
      <c r="C1183" t="s">
        <v>87</v>
      </c>
      <c r="D1183" t="s">
        <v>105</v>
      </c>
      <c r="E1183" s="5">
        <v>4680853.7354477728</v>
      </c>
      <c r="F1183" s="5">
        <f>WholesaleData[[#This Row],[Liquor Volume (L)]]*VLOOKUP(WholesaleData[[#This Row],[Liquor Type]],Table1[#All],2,0)</f>
        <v>222808.63780731399</v>
      </c>
    </row>
    <row r="1184" spans="1:6" hidden="1" x14ac:dyDescent="0.25">
      <c r="A1184" t="s">
        <v>78</v>
      </c>
      <c r="B1184">
        <v>27350</v>
      </c>
      <c r="C1184" t="s">
        <v>88</v>
      </c>
      <c r="D1184" t="s">
        <v>105</v>
      </c>
      <c r="E1184" s="5">
        <v>3581619.55752612</v>
      </c>
      <c r="F1184" s="5">
        <f>WholesaleData[[#This Row],[Liquor Volume (L)]]*VLOOKUP(WholesaleData[[#This Row],[Liquor Type]],Table1[#All],2,0)</f>
        <v>170485.09093824332</v>
      </c>
    </row>
    <row r="1185" spans="1:6" hidden="1" x14ac:dyDescent="0.25">
      <c r="A1185" t="s">
        <v>78</v>
      </c>
      <c r="B1185">
        <v>27350</v>
      </c>
      <c r="C1185" t="s">
        <v>89</v>
      </c>
      <c r="D1185" t="s">
        <v>105</v>
      </c>
      <c r="E1185" s="5">
        <v>117295.13713052</v>
      </c>
      <c r="F1185" s="5">
        <f>WholesaleData[[#This Row],[Liquor Volume (L)]]*VLOOKUP(WholesaleData[[#This Row],[Liquor Type]],Table1[#All],2,0)</f>
        <v>3155.2391888109883</v>
      </c>
    </row>
    <row r="1186" spans="1:6" hidden="1" x14ac:dyDescent="0.25">
      <c r="A1186" t="s">
        <v>78</v>
      </c>
      <c r="B1186">
        <v>27350</v>
      </c>
      <c r="C1186" t="s">
        <v>90</v>
      </c>
      <c r="D1186" t="s">
        <v>105</v>
      </c>
      <c r="E1186" s="5">
        <v>28135.860789850001</v>
      </c>
      <c r="F1186" s="5">
        <f>WholesaleData[[#This Row],[Liquor Volume (L)]]*VLOOKUP(WholesaleData[[#This Row],[Liquor Type]],Table1[#All],2,0)</f>
        <v>756.85465524696508</v>
      </c>
    </row>
    <row r="1187" spans="1:6" hidden="1" x14ac:dyDescent="0.25">
      <c r="A1187" t="s">
        <v>78</v>
      </c>
      <c r="B1187">
        <v>27350</v>
      </c>
      <c r="C1187" t="s">
        <v>91</v>
      </c>
      <c r="D1187" t="s">
        <v>105</v>
      </c>
      <c r="E1187" s="5">
        <v>151761.48183090996</v>
      </c>
      <c r="F1187" s="5">
        <f>WholesaleData[[#This Row],[Liquor Volume (L)]]*VLOOKUP(WholesaleData[[#This Row],[Liquor Type]],Table1[#All],2,0)</f>
        <v>5281.2995677156669</v>
      </c>
    </row>
    <row r="1188" spans="1:6" hidden="1" x14ac:dyDescent="0.25">
      <c r="A1188" t="s">
        <v>78</v>
      </c>
      <c r="B1188">
        <v>27350</v>
      </c>
      <c r="C1188" t="s">
        <v>92</v>
      </c>
      <c r="D1188" t="s">
        <v>105</v>
      </c>
      <c r="E1188" s="5">
        <v>21708.992721100003</v>
      </c>
      <c r="F1188" s="5">
        <f>WholesaleData[[#This Row],[Liquor Volume (L)]]*VLOOKUP(WholesaleData[[#This Row],[Liquor Type]],Table1[#All],2,0)</f>
        <v>755.47294669428004</v>
      </c>
    </row>
    <row r="1189" spans="1:6" hidden="1" x14ac:dyDescent="0.25">
      <c r="A1189" t="s">
        <v>78</v>
      </c>
      <c r="B1189">
        <v>27350</v>
      </c>
      <c r="C1189" t="s">
        <v>93</v>
      </c>
      <c r="D1189" t="s">
        <v>93</v>
      </c>
      <c r="E1189" s="5">
        <v>1786300.9452031238</v>
      </c>
      <c r="F1189" s="5">
        <f>WholesaleData[[#This Row],[Liquor Volume (L)]]*VLOOKUP(WholesaleData[[#This Row],[Liquor Type]],Table1[#All],2,0)</f>
        <v>89315.047260156192</v>
      </c>
    </row>
    <row r="1190" spans="1:6" hidden="1" x14ac:dyDescent="0.25">
      <c r="A1190" t="s">
        <v>78</v>
      </c>
      <c r="B1190">
        <v>27350</v>
      </c>
      <c r="C1190" t="s">
        <v>94</v>
      </c>
      <c r="D1190" t="s">
        <v>106</v>
      </c>
      <c r="E1190" s="5">
        <v>21813.433042315999</v>
      </c>
      <c r="F1190" s="5">
        <f>WholesaleData[[#This Row],[Liquor Volume (L)]]*VLOOKUP(WholesaleData[[#This Row],[Liquor Type]],Table1[#All],2,0)</f>
        <v>3904.6045145745638</v>
      </c>
    </row>
    <row r="1191" spans="1:6" hidden="1" x14ac:dyDescent="0.25">
      <c r="A1191" t="s">
        <v>78</v>
      </c>
      <c r="B1191">
        <v>27350</v>
      </c>
      <c r="C1191" t="s">
        <v>97</v>
      </c>
      <c r="D1191" t="s">
        <v>106</v>
      </c>
      <c r="E1191" s="5">
        <v>6942.8542987999999</v>
      </c>
      <c r="F1191" s="5">
        <f>WholesaleData[[#This Row],[Liquor Volume (L)]]*VLOOKUP(WholesaleData[[#This Row],[Liquor Type]],Table1[#All],2,0)</f>
        <v>1242.7709194852</v>
      </c>
    </row>
    <row r="1192" spans="1:6" hidden="1" x14ac:dyDescent="0.25">
      <c r="A1192" t="s">
        <v>78</v>
      </c>
      <c r="B1192">
        <v>27350</v>
      </c>
      <c r="C1192" t="s">
        <v>98</v>
      </c>
      <c r="D1192" t="s">
        <v>107</v>
      </c>
      <c r="E1192" s="5">
        <v>465059.33421084698</v>
      </c>
      <c r="F1192" s="5">
        <f>WholesaleData[[#This Row],[Liquor Volume (L)]]*VLOOKUP(WholesaleData[[#This Row],[Liquor Type]],Table1[#All],2,0)</f>
        <v>23299.472643963432</v>
      </c>
    </row>
    <row r="1193" spans="1:6" hidden="1" x14ac:dyDescent="0.25">
      <c r="A1193" t="s">
        <v>78</v>
      </c>
      <c r="B1193">
        <v>27350</v>
      </c>
      <c r="C1193" t="s">
        <v>99</v>
      </c>
      <c r="D1193" t="s">
        <v>107</v>
      </c>
      <c r="E1193" s="5">
        <v>322212.76536245109</v>
      </c>
      <c r="F1193" s="5">
        <f>WholesaleData[[#This Row],[Liquor Volume (L)]]*VLOOKUP(WholesaleData[[#This Row],[Liquor Type]],Table1[#All],2,0)</f>
        <v>134362.72315614211</v>
      </c>
    </row>
    <row r="1194" spans="1:6" hidden="1" x14ac:dyDescent="0.25">
      <c r="A1194" t="s">
        <v>78</v>
      </c>
      <c r="B1194">
        <v>27350</v>
      </c>
      <c r="C1194" t="s">
        <v>100</v>
      </c>
      <c r="D1194" t="s">
        <v>106</v>
      </c>
      <c r="E1194" s="5">
        <v>2547851.5719880061</v>
      </c>
      <c r="F1194" s="5">
        <f>WholesaleData[[#This Row],[Liquor Volume (L)]]*VLOOKUP(WholesaleData[[#This Row],[Liquor Type]],Table1[#All],2,0)</f>
        <v>313385.74335452478</v>
      </c>
    </row>
    <row r="1195" spans="1:6" hidden="1" x14ac:dyDescent="0.25">
      <c r="A1195" t="s">
        <v>78</v>
      </c>
      <c r="B1195">
        <v>27350</v>
      </c>
      <c r="C1195" t="s">
        <v>101</v>
      </c>
      <c r="D1195" t="s">
        <v>106</v>
      </c>
      <c r="E1195" s="5">
        <v>14326.0180929</v>
      </c>
      <c r="F1195" s="5">
        <f>WholesaleData[[#This Row],[Liquor Volume (L)]]*VLOOKUP(WholesaleData[[#This Row],[Liquor Type]],Table1[#All],2,0)</f>
        <v>1762.1002254267</v>
      </c>
    </row>
    <row r="1196" spans="1:6" hidden="1" x14ac:dyDescent="0.25">
      <c r="A1196" t="s">
        <v>78</v>
      </c>
      <c r="B1196">
        <v>27350</v>
      </c>
      <c r="C1196" t="s">
        <v>102</v>
      </c>
      <c r="D1196" t="s">
        <v>106</v>
      </c>
      <c r="E1196" s="5">
        <v>22003</v>
      </c>
      <c r="F1196" s="5">
        <f>WholesaleData[[#This Row],[Liquor Volume (L)]]*VLOOKUP(WholesaleData[[#This Row],[Liquor Type]],Table1[#All],2,0)</f>
        <v>2706.3690000000001</v>
      </c>
    </row>
    <row r="1197" spans="1:6" hidden="1" x14ac:dyDescent="0.25">
      <c r="A1197" t="s">
        <v>78</v>
      </c>
      <c r="B1197">
        <v>27350</v>
      </c>
      <c r="C1197" t="s">
        <v>103</v>
      </c>
      <c r="D1197" t="s">
        <v>106</v>
      </c>
      <c r="E1197" s="5">
        <v>290296.60705491994</v>
      </c>
      <c r="F1197" s="5">
        <f>WholesaleData[[#This Row],[Liquor Volume (L)]]*VLOOKUP(WholesaleData[[#This Row],[Liquor Type]],Table1[#All],2,0)</f>
        <v>35706.482667755154</v>
      </c>
    </row>
    <row r="1198" spans="1:6" hidden="1" x14ac:dyDescent="0.25">
      <c r="A1198" t="s">
        <v>79</v>
      </c>
      <c r="B1198">
        <v>27450</v>
      </c>
      <c r="C1198" t="s">
        <v>87</v>
      </c>
      <c r="D1198" t="s">
        <v>105</v>
      </c>
      <c r="E1198" s="5">
        <v>5993984.1068749726</v>
      </c>
      <c r="F1198" s="5">
        <f>WholesaleData[[#This Row],[Liquor Volume (L)]]*VLOOKUP(WholesaleData[[#This Row],[Liquor Type]],Table1[#All],2,0)</f>
        <v>285313.64348724874</v>
      </c>
    </row>
    <row r="1199" spans="1:6" hidden="1" x14ac:dyDescent="0.25">
      <c r="A1199" t="s">
        <v>79</v>
      </c>
      <c r="B1199">
        <v>27450</v>
      </c>
      <c r="C1199" t="s">
        <v>88</v>
      </c>
      <c r="D1199" t="s">
        <v>105</v>
      </c>
      <c r="E1199" s="5">
        <v>669040.91850281612</v>
      </c>
      <c r="F1199" s="5">
        <f>WholesaleData[[#This Row],[Liquor Volume (L)]]*VLOOKUP(WholesaleData[[#This Row],[Liquor Type]],Table1[#All],2,0)</f>
        <v>31846.347720734051</v>
      </c>
    </row>
    <row r="1200" spans="1:6" hidden="1" x14ac:dyDescent="0.25">
      <c r="A1200" t="s">
        <v>79</v>
      </c>
      <c r="B1200">
        <v>27450</v>
      </c>
      <c r="C1200" t="s">
        <v>89</v>
      </c>
      <c r="D1200" t="s">
        <v>105</v>
      </c>
      <c r="E1200" s="5">
        <v>252321.63468905003</v>
      </c>
      <c r="F1200" s="5">
        <f>WholesaleData[[#This Row],[Liquor Volume (L)]]*VLOOKUP(WholesaleData[[#This Row],[Liquor Type]],Table1[#All],2,0)</f>
        <v>6787.4519731354458</v>
      </c>
    </row>
    <row r="1201" spans="1:6" hidden="1" x14ac:dyDescent="0.25">
      <c r="A1201" t="s">
        <v>79</v>
      </c>
      <c r="B1201">
        <v>27450</v>
      </c>
      <c r="C1201" t="s">
        <v>90</v>
      </c>
      <c r="D1201" t="s">
        <v>105</v>
      </c>
      <c r="E1201" s="5">
        <v>51638.591192800006</v>
      </c>
      <c r="F1201" s="5">
        <f>WholesaleData[[#This Row],[Liquor Volume (L)]]*VLOOKUP(WholesaleData[[#This Row],[Liquor Type]],Table1[#All],2,0)</f>
        <v>1389.0781030863202</v>
      </c>
    </row>
    <row r="1202" spans="1:6" hidden="1" x14ac:dyDescent="0.25">
      <c r="A1202" t="s">
        <v>79</v>
      </c>
      <c r="B1202">
        <v>27450</v>
      </c>
      <c r="C1202" t="s">
        <v>91</v>
      </c>
      <c r="D1202" t="s">
        <v>105</v>
      </c>
      <c r="E1202" s="5">
        <v>631672.05676552793</v>
      </c>
      <c r="F1202" s="5">
        <f>WholesaleData[[#This Row],[Liquor Volume (L)]]*VLOOKUP(WholesaleData[[#This Row],[Liquor Type]],Table1[#All],2,0)</f>
        <v>21982.18757544037</v>
      </c>
    </row>
    <row r="1203" spans="1:6" hidden="1" x14ac:dyDescent="0.25">
      <c r="A1203" t="s">
        <v>79</v>
      </c>
      <c r="B1203">
        <v>27450</v>
      </c>
      <c r="C1203" t="s">
        <v>92</v>
      </c>
      <c r="D1203" t="s">
        <v>105</v>
      </c>
      <c r="E1203" s="5">
        <v>17070.2994229</v>
      </c>
      <c r="F1203" s="5">
        <f>WholesaleData[[#This Row],[Liquor Volume (L)]]*VLOOKUP(WholesaleData[[#This Row],[Liquor Type]],Table1[#All],2,0)</f>
        <v>594.04641991691994</v>
      </c>
    </row>
    <row r="1204" spans="1:6" hidden="1" x14ac:dyDescent="0.25">
      <c r="A1204" t="s">
        <v>79</v>
      </c>
      <c r="B1204">
        <v>27450</v>
      </c>
      <c r="C1204" t="s">
        <v>93</v>
      </c>
      <c r="D1204" t="s">
        <v>93</v>
      </c>
      <c r="E1204" s="5">
        <v>498128.34138953709</v>
      </c>
      <c r="F1204" s="5">
        <f>WholesaleData[[#This Row],[Liquor Volume (L)]]*VLOOKUP(WholesaleData[[#This Row],[Liquor Type]],Table1[#All],2,0)</f>
        <v>24906.417069476855</v>
      </c>
    </row>
    <row r="1205" spans="1:6" hidden="1" x14ac:dyDescent="0.25">
      <c r="A1205" t="s">
        <v>79</v>
      </c>
      <c r="B1205">
        <v>27450</v>
      </c>
      <c r="C1205" t="s">
        <v>94</v>
      </c>
      <c r="D1205" t="s">
        <v>106</v>
      </c>
      <c r="E1205" s="5">
        <v>42208.01408694499</v>
      </c>
      <c r="F1205" s="5">
        <f>WholesaleData[[#This Row],[Liquor Volume (L)]]*VLOOKUP(WholesaleData[[#This Row],[Liquor Type]],Table1[#All],2,0)</f>
        <v>7555.2345215631531</v>
      </c>
    </row>
    <row r="1206" spans="1:6" hidden="1" x14ac:dyDescent="0.25">
      <c r="A1206" t="s">
        <v>79</v>
      </c>
      <c r="B1206">
        <v>27450</v>
      </c>
      <c r="C1206" t="s">
        <v>95</v>
      </c>
      <c r="D1206" t="s">
        <v>106</v>
      </c>
      <c r="E1206" s="5">
        <v>80.670823999999996</v>
      </c>
      <c r="F1206" s="5">
        <f>WholesaleData[[#This Row],[Liquor Volume (L)]]*VLOOKUP(WholesaleData[[#This Row],[Liquor Type]],Table1[#All],2,0)</f>
        <v>14.440077495999999</v>
      </c>
    </row>
    <row r="1207" spans="1:6" hidden="1" x14ac:dyDescent="0.25">
      <c r="A1207" t="s">
        <v>79</v>
      </c>
      <c r="B1207">
        <v>27450</v>
      </c>
      <c r="C1207" t="s">
        <v>97</v>
      </c>
      <c r="D1207" t="s">
        <v>106</v>
      </c>
      <c r="E1207" s="5">
        <v>17823.6989798</v>
      </c>
      <c r="F1207" s="5">
        <f>WholesaleData[[#This Row],[Liquor Volume (L)]]*VLOOKUP(WholesaleData[[#This Row],[Liquor Type]],Table1[#All],2,0)</f>
        <v>3190.4421173841997</v>
      </c>
    </row>
    <row r="1208" spans="1:6" hidden="1" x14ac:dyDescent="0.25">
      <c r="A1208" t="s">
        <v>79</v>
      </c>
      <c r="B1208">
        <v>27450</v>
      </c>
      <c r="C1208" t="s">
        <v>98</v>
      </c>
      <c r="D1208" t="s">
        <v>107</v>
      </c>
      <c r="E1208" s="5">
        <v>1759036.2224031321</v>
      </c>
      <c r="F1208" s="5">
        <f>WholesaleData[[#This Row],[Liquor Volume (L)]]*VLOOKUP(WholesaleData[[#This Row],[Liquor Type]],Table1[#All],2,0)</f>
        <v>88127.714742396915</v>
      </c>
    </row>
    <row r="1209" spans="1:6" hidden="1" x14ac:dyDescent="0.25">
      <c r="A1209" t="s">
        <v>79</v>
      </c>
      <c r="B1209">
        <v>27450</v>
      </c>
      <c r="C1209" t="s">
        <v>99</v>
      </c>
      <c r="D1209" t="s">
        <v>107</v>
      </c>
      <c r="E1209" s="5">
        <v>277024.84160274401</v>
      </c>
      <c r="F1209" s="5">
        <f>WholesaleData[[#This Row],[Liquor Volume (L)]]*VLOOKUP(WholesaleData[[#This Row],[Liquor Type]],Table1[#All],2,0)</f>
        <v>115519.35894834425</v>
      </c>
    </row>
    <row r="1210" spans="1:6" hidden="1" x14ac:dyDescent="0.25">
      <c r="A1210" t="s">
        <v>79</v>
      </c>
      <c r="B1210">
        <v>27450</v>
      </c>
      <c r="C1210" t="s">
        <v>100</v>
      </c>
      <c r="D1210" t="s">
        <v>106</v>
      </c>
      <c r="E1210" s="5">
        <v>1496507.4495889619</v>
      </c>
      <c r="F1210" s="5">
        <f>WholesaleData[[#This Row],[Liquor Volume (L)]]*VLOOKUP(WholesaleData[[#This Row],[Liquor Type]],Table1[#All],2,0)</f>
        <v>184070.41629944232</v>
      </c>
    </row>
    <row r="1211" spans="1:6" hidden="1" x14ac:dyDescent="0.25">
      <c r="A1211" t="s">
        <v>79</v>
      </c>
      <c r="B1211">
        <v>27450</v>
      </c>
      <c r="C1211" t="s">
        <v>101</v>
      </c>
      <c r="D1211" t="s">
        <v>106</v>
      </c>
      <c r="E1211" s="5">
        <v>8847.9419340999993</v>
      </c>
      <c r="F1211" s="5">
        <f>WholesaleData[[#This Row],[Liquor Volume (L)]]*VLOOKUP(WholesaleData[[#This Row],[Liquor Type]],Table1[#All],2,0)</f>
        <v>1088.2968578942998</v>
      </c>
    </row>
    <row r="1212" spans="1:6" hidden="1" x14ac:dyDescent="0.25">
      <c r="A1212" t="s">
        <v>79</v>
      </c>
      <c r="B1212">
        <v>27450</v>
      </c>
      <c r="C1212" t="s">
        <v>102</v>
      </c>
      <c r="D1212" t="s">
        <v>106</v>
      </c>
      <c r="E1212" s="5">
        <v>268449.84440279996</v>
      </c>
      <c r="F1212" s="5">
        <f>WholesaleData[[#This Row],[Liquor Volume (L)]]*VLOOKUP(WholesaleData[[#This Row],[Liquor Type]],Table1[#All],2,0)</f>
        <v>33019.330861544397</v>
      </c>
    </row>
    <row r="1213" spans="1:6" hidden="1" x14ac:dyDescent="0.25">
      <c r="A1213" t="s">
        <v>79</v>
      </c>
      <c r="B1213">
        <v>27450</v>
      </c>
      <c r="C1213" t="s">
        <v>103</v>
      </c>
      <c r="D1213" t="s">
        <v>106</v>
      </c>
      <c r="E1213" s="5">
        <v>708810.97236242006</v>
      </c>
      <c r="F1213" s="5">
        <f>WholesaleData[[#This Row],[Liquor Volume (L)]]*VLOOKUP(WholesaleData[[#This Row],[Liquor Type]],Table1[#All],2,0)</f>
        <v>87183.749600577663</v>
      </c>
    </row>
    <row r="1214" spans="1:6" hidden="1" x14ac:dyDescent="0.25">
      <c r="A1214" t="s">
        <v>80</v>
      </c>
      <c r="B1214">
        <v>27630</v>
      </c>
      <c r="C1214" t="s">
        <v>87</v>
      </c>
      <c r="D1214" t="s">
        <v>105</v>
      </c>
      <c r="E1214" s="5">
        <v>350127.13553794002</v>
      </c>
      <c r="F1214" s="5">
        <f>WholesaleData[[#This Row],[Liquor Volume (L)]]*VLOOKUP(WholesaleData[[#This Row],[Liquor Type]],Table1[#All],2,0)</f>
        <v>16666.051651605947</v>
      </c>
    </row>
    <row r="1215" spans="1:6" hidden="1" x14ac:dyDescent="0.25">
      <c r="A1215" t="s">
        <v>80</v>
      </c>
      <c r="B1215">
        <v>27630</v>
      </c>
      <c r="C1215" t="s">
        <v>88</v>
      </c>
      <c r="D1215" t="s">
        <v>105</v>
      </c>
      <c r="E1215" s="5">
        <v>75268.054336000001</v>
      </c>
      <c r="F1215" s="5">
        <f>WholesaleData[[#This Row],[Liquor Volume (L)]]*VLOOKUP(WholesaleData[[#This Row],[Liquor Type]],Table1[#All],2,0)</f>
        <v>3582.7593863936004</v>
      </c>
    </row>
    <row r="1216" spans="1:6" hidden="1" x14ac:dyDescent="0.25">
      <c r="A1216" t="s">
        <v>80</v>
      </c>
      <c r="B1216">
        <v>27630</v>
      </c>
      <c r="C1216" t="s">
        <v>89</v>
      </c>
      <c r="D1216" t="s">
        <v>105</v>
      </c>
      <c r="E1216" s="5">
        <v>32231.196031250001</v>
      </c>
      <c r="F1216" s="5">
        <f>WholesaleData[[#This Row],[Liquor Volume (L)]]*VLOOKUP(WholesaleData[[#This Row],[Liquor Type]],Table1[#All],2,0)</f>
        <v>867.01917324062504</v>
      </c>
    </row>
    <row r="1217" spans="1:6" hidden="1" x14ac:dyDescent="0.25">
      <c r="A1217" t="s">
        <v>80</v>
      </c>
      <c r="B1217">
        <v>27630</v>
      </c>
      <c r="C1217" t="s">
        <v>90</v>
      </c>
      <c r="D1217" t="s">
        <v>105</v>
      </c>
      <c r="E1217" s="5">
        <v>6346.8838777000001</v>
      </c>
      <c r="F1217" s="5">
        <f>WholesaleData[[#This Row],[Liquor Volume (L)]]*VLOOKUP(WholesaleData[[#This Row],[Liquor Type]],Table1[#All],2,0)</f>
        <v>170.73117631013</v>
      </c>
    </row>
    <row r="1218" spans="1:6" hidden="1" x14ac:dyDescent="0.25">
      <c r="A1218" t="s">
        <v>80</v>
      </c>
      <c r="B1218">
        <v>27630</v>
      </c>
      <c r="C1218" t="s">
        <v>91</v>
      </c>
      <c r="D1218" t="s">
        <v>105</v>
      </c>
      <c r="E1218" s="5">
        <v>134493.71073113402</v>
      </c>
      <c r="F1218" s="5">
        <f>WholesaleData[[#This Row],[Liquor Volume (L)]]*VLOOKUP(WholesaleData[[#This Row],[Liquor Type]],Table1[#All],2,0)</f>
        <v>4680.381133443464</v>
      </c>
    </row>
    <row r="1219" spans="1:6" hidden="1" x14ac:dyDescent="0.25">
      <c r="A1219" t="s">
        <v>80</v>
      </c>
      <c r="B1219">
        <v>27630</v>
      </c>
      <c r="C1219" t="s">
        <v>92</v>
      </c>
      <c r="D1219" t="s">
        <v>105</v>
      </c>
      <c r="E1219" s="5">
        <v>28554.319095100003</v>
      </c>
      <c r="F1219" s="5">
        <f>WholesaleData[[#This Row],[Liquor Volume (L)]]*VLOOKUP(WholesaleData[[#This Row],[Liquor Type]],Table1[#All],2,0)</f>
        <v>993.69030450948003</v>
      </c>
    </row>
    <row r="1220" spans="1:6" hidden="1" x14ac:dyDescent="0.25">
      <c r="A1220" t="s">
        <v>80</v>
      </c>
      <c r="B1220">
        <v>27630</v>
      </c>
      <c r="C1220" t="s">
        <v>93</v>
      </c>
      <c r="D1220" t="s">
        <v>93</v>
      </c>
      <c r="E1220" s="5">
        <v>16209.596536015999</v>
      </c>
      <c r="F1220" s="5">
        <f>WholesaleData[[#This Row],[Liquor Volume (L)]]*VLOOKUP(WholesaleData[[#This Row],[Liquor Type]],Table1[#All],2,0)</f>
        <v>810.47982680079997</v>
      </c>
    </row>
    <row r="1221" spans="1:6" hidden="1" x14ac:dyDescent="0.25">
      <c r="A1221" t="s">
        <v>80</v>
      </c>
      <c r="B1221">
        <v>27630</v>
      </c>
      <c r="C1221" t="s">
        <v>94</v>
      </c>
      <c r="D1221" t="s">
        <v>106</v>
      </c>
      <c r="E1221" s="5">
        <v>5326.7710917900004</v>
      </c>
      <c r="F1221" s="5">
        <f>WholesaleData[[#This Row],[Liquor Volume (L)]]*VLOOKUP(WholesaleData[[#This Row],[Liquor Type]],Table1[#All],2,0)</f>
        <v>953.49202543040997</v>
      </c>
    </row>
    <row r="1222" spans="1:6" hidden="1" x14ac:dyDescent="0.25">
      <c r="A1222" t="s">
        <v>80</v>
      </c>
      <c r="B1222">
        <v>27630</v>
      </c>
      <c r="C1222" t="s">
        <v>97</v>
      </c>
      <c r="D1222" t="s">
        <v>106</v>
      </c>
      <c r="E1222" s="5">
        <v>131.52966720000001</v>
      </c>
      <c r="F1222" s="5">
        <f>WholesaleData[[#This Row],[Liquor Volume (L)]]*VLOOKUP(WholesaleData[[#This Row],[Liquor Type]],Table1[#All],2,0)</f>
        <v>23.543810428800001</v>
      </c>
    </row>
    <row r="1223" spans="1:6" hidden="1" x14ac:dyDescent="0.25">
      <c r="A1223" t="s">
        <v>80</v>
      </c>
      <c r="B1223">
        <v>27630</v>
      </c>
      <c r="C1223" t="s">
        <v>98</v>
      </c>
      <c r="D1223" t="s">
        <v>107</v>
      </c>
      <c r="E1223" s="5">
        <v>80293.131544763979</v>
      </c>
      <c r="F1223" s="5">
        <f>WholesaleData[[#This Row],[Liquor Volume (L)]]*VLOOKUP(WholesaleData[[#This Row],[Liquor Type]],Table1[#All],2,0)</f>
        <v>4022.6858903926754</v>
      </c>
    </row>
    <row r="1224" spans="1:6" hidden="1" x14ac:dyDescent="0.25">
      <c r="A1224" t="s">
        <v>80</v>
      </c>
      <c r="B1224">
        <v>27630</v>
      </c>
      <c r="C1224" t="s">
        <v>99</v>
      </c>
      <c r="D1224" t="s">
        <v>107</v>
      </c>
      <c r="E1224" s="5">
        <v>8104.0268377900002</v>
      </c>
      <c r="F1224" s="5">
        <f>WholesaleData[[#This Row],[Liquor Volume (L)]]*VLOOKUP(WholesaleData[[#This Row],[Liquor Type]],Table1[#All],2,0)</f>
        <v>3379.37919135843</v>
      </c>
    </row>
    <row r="1225" spans="1:6" hidden="1" x14ac:dyDescent="0.25">
      <c r="A1225" t="s">
        <v>80</v>
      </c>
      <c r="B1225">
        <v>27630</v>
      </c>
      <c r="C1225" t="s">
        <v>100</v>
      </c>
      <c r="D1225" t="s">
        <v>106</v>
      </c>
      <c r="E1225" s="5">
        <v>26517.226057579999</v>
      </c>
      <c r="F1225" s="5">
        <f>WholesaleData[[#This Row],[Liquor Volume (L)]]*VLOOKUP(WholesaleData[[#This Row],[Liquor Type]],Table1[#All],2,0)</f>
        <v>3261.6188050823398</v>
      </c>
    </row>
    <row r="1226" spans="1:6" hidden="1" x14ac:dyDescent="0.25">
      <c r="A1226" t="s">
        <v>80</v>
      </c>
      <c r="B1226">
        <v>27630</v>
      </c>
      <c r="C1226" t="s">
        <v>101</v>
      </c>
      <c r="D1226" t="s">
        <v>106</v>
      </c>
      <c r="E1226" s="5">
        <v>4.5339850400000001</v>
      </c>
      <c r="F1226" s="5">
        <f>WholesaleData[[#This Row],[Liquor Volume (L)]]*VLOOKUP(WholesaleData[[#This Row],[Liquor Type]],Table1[#All],2,0)</f>
        <v>0.55768015991999997</v>
      </c>
    </row>
    <row r="1227" spans="1:6" hidden="1" x14ac:dyDescent="0.25">
      <c r="A1227" t="s">
        <v>80</v>
      </c>
      <c r="B1227">
        <v>27630</v>
      </c>
      <c r="C1227" t="s">
        <v>103</v>
      </c>
      <c r="D1227" t="s">
        <v>106</v>
      </c>
      <c r="E1227" s="5">
        <v>27050.996046700002</v>
      </c>
      <c r="F1227" s="5">
        <f>WholesaleData[[#This Row],[Liquor Volume (L)]]*VLOOKUP(WholesaleData[[#This Row],[Liquor Type]],Table1[#All],2,0)</f>
        <v>3327.2725137441003</v>
      </c>
    </row>
  </sheetData>
  <mergeCells count="1">
    <mergeCell ref="A6:D6"/>
  </mergeCells>
  <pageMargins left="0.7" right="0.7" top="0.75" bottom="0.75" header="0.3" footer="0.3"/>
  <pageSetup paperSize="9" scale="74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showGridLines="0" showRowColHeaders="0" workbookViewId="0">
      <selection activeCell="B13" sqref="B13"/>
    </sheetView>
  </sheetViews>
  <sheetFormatPr defaultRowHeight="12.5" x14ac:dyDescent="0.25"/>
  <cols>
    <col min="1" max="1" width="51.08984375" bestFit="1" customWidth="1"/>
    <col min="2" max="2" width="18.08984375" customWidth="1"/>
  </cols>
  <sheetData>
    <row r="1" spans="1:2" ht="13" x14ac:dyDescent="0.3">
      <c r="A1" s="3" t="s">
        <v>82</v>
      </c>
    </row>
    <row r="3" spans="1:2" ht="14.5" x14ac:dyDescent="0.25">
      <c r="A3" s="4" t="s">
        <v>1</v>
      </c>
      <c r="B3" s="4" t="s">
        <v>81</v>
      </c>
    </row>
    <row r="4" spans="1:2" ht="14.5" x14ac:dyDescent="0.25">
      <c r="A4" s="1" t="s">
        <v>89</v>
      </c>
      <c r="B4" s="2">
        <v>2.69E-2</v>
      </c>
    </row>
    <row r="5" spans="1:2" ht="14.5" x14ac:dyDescent="0.25">
      <c r="A5" s="1" t="s">
        <v>90</v>
      </c>
      <c r="B5" s="2">
        <v>2.69E-2</v>
      </c>
    </row>
    <row r="6" spans="1:2" ht="14.5" x14ac:dyDescent="0.25">
      <c r="A6" s="1" t="s">
        <v>91</v>
      </c>
      <c r="B6" s="2">
        <v>3.4799999999999998E-2</v>
      </c>
    </row>
    <row r="7" spans="1:2" ht="14.5" x14ac:dyDescent="0.25">
      <c r="A7" s="1" t="s">
        <v>92</v>
      </c>
      <c r="B7" s="2">
        <v>3.4799999999999998E-2</v>
      </c>
    </row>
    <row r="8" spans="1:2" ht="14.5" x14ac:dyDescent="0.25">
      <c r="A8" s="1" t="s">
        <v>87</v>
      </c>
      <c r="B8" s="2">
        <v>4.7600000000000003E-2</v>
      </c>
    </row>
    <row r="9" spans="1:2" ht="14.5" x14ac:dyDescent="0.25">
      <c r="A9" s="1" t="s">
        <v>88</v>
      </c>
      <c r="B9" s="2">
        <v>4.7600000000000003E-2</v>
      </c>
    </row>
    <row r="10" spans="1:2" ht="14.5" x14ac:dyDescent="0.25">
      <c r="A10" s="1" t="s">
        <v>100</v>
      </c>
      <c r="B10" s="2">
        <v>0.123</v>
      </c>
    </row>
    <row r="11" spans="1:2" ht="14.5" x14ac:dyDescent="0.25">
      <c r="A11" s="1" t="s">
        <v>103</v>
      </c>
      <c r="B11" s="2">
        <v>0.123</v>
      </c>
    </row>
    <row r="12" spans="1:2" ht="14.5" x14ac:dyDescent="0.25">
      <c r="A12" s="1" t="s">
        <v>101</v>
      </c>
      <c r="B12" s="2">
        <v>0.123</v>
      </c>
    </row>
    <row r="13" spans="1:2" ht="14.5" x14ac:dyDescent="0.25">
      <c r="A13" s="1" t="s">
        <v>102</v>
      </c>
      <c r="B13" s="2">
        <v>0.123</v>
      </c>
    </row>
    <row r="14" spans="1:2" ht="14.5" x14ac:dyDescent="0.25">
      <c r="A14" s="1" t="s">
        <v>94</v>
      </c>
      <c r="B14" s="2">
        <v>0.17899999999999999</v>
      </c>
    </row>
    <row r="15" spans="1:2" ht="14.5" x14ac:dyDescent="0.25">
      <c r="A15" s="1" t="s">
        <v>97</v>
      </c>
      <c r="B15" s="2">
        <v>0.17899999999999999</v>
      </c>
    </row>
    <row r="16" spans="1:2" ht="14.5" x14ac:dyDescent="0.25">
      <c r="A16" s="1" t="s">
        <v>95</v>
      </c>
      <c r="B16" s="2">
        <v>0.17899999999999999</v>
      </c>
    </row>
    <row r="17" spans="1:2" ht="14.5" x14ac:dyDescent="0.25">
      <c r="A17" s="1" t="s">
        <v>96</v>
      </c>
      <c r="B17" s="2">
        <v>0.17899999999999999</v>
      </c>
    </row>
    <row r="18" spans="1:2" ht="14.5" x14ac:dyDescent="0.25">
      <c r="A18" s="1" t="s">
        <v>99</v>
      </c>
      <c r="B18" s="2">
        <v>0.41699999999999998</v>
      </c>
    </row>
    <row r="19" spans="1:2" ht="14.5" x14ac:dyDescent="0.25">
      <c r="A19" s="1" t="s">
        <v>98</v>
      </c>
      <c r="B19" s="2">
        <v>5.0099999999999999E-2</v>
      </c>
    </row>
    <row r="20" spans="1:2" ht="14.5" x14ac:dyDescent="0.25">
      <c r="A20" s="1" t="s">
        <v>93</v>
      </c>
      <c r="B20" s="2">
        <v>0.05</v>
      </c>
    </row>
    <row r="23" spans="1:2" ht="14.5" x14ac:dyDescent="0.25">
      <c r="A23" s="1" t="s">
        <v>83</v>
      </c>
    </row>
    <row r="24" spans="1:2" x14ac:dyDescent="0.25">
      <c r="A24" t="s">
        <v>84</v>
      </c>
    </row>
    <row r="29" spans="1:2" ht="13" x14ac:dyDescent="0.3">
      <c r="A29" s="3"/>
    </row>
    <row r="30" spans="1:2" ht="13" x14ac:dyDescent="0.3">
      <c r="A30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A9863131</value>
    </field>
    <field name="Objective-Title">
      <value order="0">Liquor Sales per Adult</value>
    </field>
    <field name="Objective-Description">
      <value order="0"/>
    </field>
    <field name="Objective-CreationStamp">
      <value order="0">2023-06-06T23:26:28Z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2023-06-06T23:27:00Z</value>
    </field>
    <field name="Objective-ModificationStamp">
      <value order="0">2023-07-31T02:17:43Z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vA12550329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Front</vt:lpstr>
      <vt:lpstr>Victorian Wholesale Liquor Data</vt:lpstr>
      <vt:lpstr>NASDP Conversion Factors</vt:lpstr>
      <vt:lpstr>'NASDP Conversion Factors'!_GoBack</vt:lpstr>
      <vt:lpstr>Data!Print_Area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Stevenson</dc:creator>
  <cp:lastModifiedBy>Hayden Brown</cp:lastModifiedBy>
  <cp:lastPrinted>2023-06-05T09:26:34Z</cp:lastPrinted>
  <dcterms:created xsi:type="dcterms:W3CDTF">2017-07-21T02:43:06Z</dcterms:created>
  <dcterms:modified xsi:type="dcterms:W3CDTF">2023-06-06T23:26:28Z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A9863131</vt:lpwstr>
  </property>
  <property fmtid="{D5CDD505-2E9C-101B-9397-08002B2CF9AE}" pid="4" name="Objective-Title">
    <vt:lpwstr>Liquor Sales per Adult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2023-06-06T23:26:28Z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2023-06-06T23:27:00Z</vt:filetime>
  </property>
  <property fmtid="{D5CDD505-2E9C-101B-9397-08002B2CF9AE}" pid="10" name="Objective-ModificationStamp">
    <vt:filetime>2023-07-31T02:17:43Z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vA12550329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