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1c47fa825f72427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1339A594-E46F-45E9-80FC-399FD62F2A08}"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<sst xmlns="http://schemas.openxmlformats.org/spreadsheetml/2006/main" count="834" uniqueCount="318">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</sst>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74cddbb3ba0a429d"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Campaspe</c:v>
                </c:pt>
                <c:pt idx="1">
                  <c:v>Buloke</c:v>
                </c:pt>
                <c:pt idx="2">
                  <c:v>Hindmarsh</c:v>
                </c:pt>
                <c:pt idx="3">
                  <c:v>Greater Shepparton</c:v>
                </c:pt>
                <c:pt idx="4">
                  <c:v>Swan Hill</c:v>
                </c:pt>
                <c:pt idx="5">
                  <c:v>Moira</c:v>
                </c:pt>
                <c:pt idx="6">
                  <c:v>Melton</c:v>
                </c:pt>
                <c:pt idx="7">
                  <c:v>Wellington</c:v>
                </c:pt>
                <c:pt idx="8">
                  <c:v>Loddon</c:v>
                </c:pt>
                <c:pt idx="9">
                  <c:v>Northern Grampians</c:v>
                </c:pt>
                <c:pt idx="10">
                  <c:v>Midura</c:v>
                </c:pt>
                <c:pt idx="11">
                  <c:v>West Wimmera</c:v>
                </c:pt>
                <c:pt idx="12">
                  <c:v>South Gippsland</c:v>
                </c:pt>
                <c:pt idx="13">
                  <c:v>Gannawarra</c:v>
                </c:pt>
                <c:pt idx="14">
                  <c:v>Central Goldfields</c:v>
                </c:pt>
                <c:pt idx="15">
                  <c:v>Casey</c:v>
                </c:pt>
                <c:pt idx="16">
                  <c:v>Southern Grampians</c:v>
                </c:pt>
                <c:pt idx="17">
                  <c:v>Ararat</c:v>
                </c:pt>
                <c:pt idx="18">
                  <c:v>Pyrenees</c:v>
                </c:pt>
                <c:pt idx="19">
                  <c:v>Mitchell</c:v>
                </c:pt>
                <c:pt idx="20">
                  <c:v>Wodonga</c:v>
                </c:pt>
                <c:pt idx="21">
                  <c:v>Hume</c:v>
                </c:pt>
                <c:pt idx="22">
                  <c:v>Benalla</c:v>
                </c:pt>
                <c:pt idx="23">
                  <c:v>Corangamite</c:v>
                </c:pt>
                <c:pt idx="24">
                  <c:v>Towong</c:v>
                </c:pt>
                <c:pt idx="25">
                  <c:v>Brimbank</c:v>
                </c:pt>
                <c:pt idx="26">
                  <c:v>Latrobe</c:v>
                </c:pt>
                <c:pt idx="27">
                  <c:v>Glenelg</c:v>
                </c:pt>
                <c:pt idx="28">
                  <c:v>Golden Plains</c:v>
                </c:pt>
                <c:pt idx="29">
                  <c:v>Baw Baw</c:v>
                </c:pt>
                <c:pt idx="30">
                  <c:v>Yarriambiak</c:v>
                </c:pt>
                <c:pt idx="31">
                  <c:v>Wangaratta</c:v>
                </c:pt>
                <c:pt idx="32">
                  <c:v>Greater Dandenong</c:v>
                </c:pt>
                <c:pt idx="33">
                  <c:v>Moyne</c:v>
                </c:pt>
                <c:pt idx="34">
                  <c:v>Horsham</c:v>
                </c:pt>
                <c:pt idx="35">
                  <c:v>Murrindindi</c:v>
                </c:pt>
                <c:pt idx="36">
                  <c:v>East Gippsland</c:v>
                </c:pt>
                <c:pt idx="37">
                  <c:v>Strathbogie</c:v>
                </c:pt>
                <c:pt idx="38">
                  <c:v>Ballarat</c:v>
                </c:pt>
                <c:pt idx="39">
                  <c:v>Whittlesea</c:v>
                </c:pt>
                <c:pt idx="40">
                  <c:v>Wyndham</c:v>
                </c:pt>
                <c:pt idx="41">
                  <c:v>Mansfield</c:v>
                </c:pt>
                <c:pt idx="42">
                  <c:v>Yarra Ranges</c:v>
                </c:pt>
                <c:pt idx="43">
                  <c:v>Colac- Otway</c:v>
                </c:pt>
                <c:pt idx="44">
                  <c:v>Frankston</c:v>
                </c:pt>
                <c:pt idx="45">
                  <c:v>Warrnambool</c:v>
                </c:pt>
                <c:pt idx="46">
                  <c:v>Greater Geelong</c:v>
                </c:pt>
                <c:pt idx="47">
                  <c:v>Moorabool</c:v>
                </c:pt>
                <c:pt idx="48">
                  <c:v>Maribyrnong</c:v>
                </c:pt>
                <c:pt idx="49">
                  <c:v>Darebin</c:v>
                </c:pt>
                <c:pt idx="50">
                  <c:v>Indigo</c:v>
                </c:pt>
                <c:pt idx="51">
                  <c:v>Greater Bendigo</c:v>
                </c:pt>
                <c:pt idx="52">
                  <c:v>Cardinia</c:v>
                </c:pt>
                <c:pt idx="53">
                  <c:v>Moreland</c:v>
                </c:pt>
                <c:pt idx="54">
                  <c:v>Maroondah</c:v>
                </c:pt>
                <c:pt idx="55">
                  <c:v>Manningham</c:v>
                </c:pt>
                <c:pt idx="56">
                  <c:v>Monash</c:v>
                </c:pt>
                <c:pt idx="57">
                  <c:v>Hepburn</c:v>
                </c:pt>
                <c:pt idx="58">
                  <c:v>Mount Alexander</c:v>
                </c:pt>
                <c:pt idx="59">
                  <c:v>Knox</c:v>
                </c:pt>
                <c:pt idx="60">
                  <c:v>Banyule</c:v>
                </c:pt>
                <c:pt idx="61">
                  <c:v>Moonee Valley</c:v>
                </c:pt>
                <c:pt idx="62">
                  <c:v>Nillumbik</c:v>
                </c:pt>
                <c:pt idx="63">
                  <c:v>Hobsons Bay</c:v>
                </c:pt>
                <c:pt idx="64">
                  <c:v>Mornington Peninsula</c:v>
                </c:pt>
                <c:pt idx="65">
                  <c:v>Alpine</c:v>
                </c:pt>
                <c:pt idx="66">
                  <c:v>Bass Coast</c:v>
                </c:pt>
                <c:pt idx="67">
                  <c:v>Macedon Ranges</c:v>
                </c:pt>
                <c:pt idx="68">
                  <c:v>Glen Eira</c:v>
                </c:pt>
                <c:pt idx="69">
                  <c:v>Kingston</c:v>
                </c:pt>
                <c:pt idx="70">
                  <c:v>Whitehorse</c:v>
                </c:pt>
                <c:pt idx="71">
                  <c:v>Boroondara</c:v>
                </c:pt>
                <c:pt idx="72">
                  <c:v>Port Phillip</c:v>
                </c:pt>
                <c:pt idx="73">
                  <c:v>Melbourne</c:v>
                </c:pt>
                <c:pt idx="74">
                  <c:v>Surf Coast</c:v>
                </c:pt>
                <c:pt idx="75">
                  <c:v>Stonnington</c:v>
                </c:pt>
                <c:pt idx="76">
                  <c:v>Bayside</c:v>
                </c:pt>
                <c:pt idx="77">
                  <c:v>Queenscliffe</c:v>
                </c:pt>
                <c:pt idx="78">
                  <c:v>Yarra</c:v>
                </c:pt>
              </c:strCache>
            </c:strRef>
          </c:cat>
          <c:val>
            <c:numRef>
              <c:f>Comparison!$J$6:$J$84</c:f>
              <c:numCache>
                <c:formatCode>General</c:formatCode>
                <c:ptCount val="79"/>
                <c:pt idx="0">
                  <c:v>26.346640000000001</c:v>
                </c:pt>
                <c:pt idx="1">
                  <c:v>25.976649999999999</c:v>
                </c:pt>
                <c:pt idx="2">
                  <c:v>25.448440000000002</c:v>
                </c:pt>
                <c:pt idx="3">
                  <c:v>24.23359</c:v>
                </c:pt>
                <c:pt idx="4">
                  <c:v>24.038029999999999</c:v>
                </c:pt>
                <c:pt idx="5">
                  <c:v>23.831150000000001</c:v>
                </c:pt>
                <c:pt idx="6">
                  <c:v>23.749130000000001</c:v>
                </c:pt>
                <c:pt idx="7">
                  <c:v>23.445509999999999</c:v>
                </c:pt>
                <c:pt idx="8">
                  <c:v>23.342960000000001</c:v>
                </c:pt>
                <c:pt idx="9">
                  <c:v>23.300339999999998</c:v>
                </c:pt>
                <c:pt idx="10">
                  <c:v>23.264220000000002</c:v>
                </c:pt>
                <c:pt idx="11">
                  <c:v>23.127700000000001</c:v>
                </c:pt>
                <c:pt idx="12">
                  <c:v>23.055689999999998</c:v>
                </c:pt>
                <c:pt idx="13">
                  <c:v>22.880669999999999</c:v>
                </c:pt>
                <c:pt idx="14">
                  <c:v>22.442170000000001</c:v>
                </c:pt>
                <c:pt idx="15">
                  <c:v>22.421849999999999</c:v>
                </c:pt>
                <c:pt idx="16">
                  <c:v>22.2776</c:v>
                </c:pt>
                <c:pt idx="17">
                  <c:v>22.008690000000001</c:v>
                </c:pt>
                <c:pt idx="18">
                  <c:v>21.58727</c:v>
                </c:pt>
                <c:pt idx="19">
                  <c:v>21.57668</c:v>
                </c:pt>
                <c:pt idx="20">
                  <c:v>21.546119999999998</c:v>
                </c:pt>
                <c:pt idx="21">
                  <c:v>21.534739999999999</c:v>
                </c:pt>
                <c:pt idx="22">
                  <c:v>21.516249999999999</c:v>
                </c:pt>
                <c:pt idx="23">
                  <c:v>21.339020000000001</c:v>
                </c:pt>
                <c:pt idx="24">
                  <c:v>21.146139999999999</c:v>
                </c:pt>
                <c:pt idx="25">
                  <c:v>21.062329999999999</c:v>
                </c:pt>
                <c:pt idx="26">
                  <c:v>20.70664</c:v>
                </c:pt>
                <c:pt idx="27">
                  <c:v>20.64752</c:v>
                </c:pt>
                <c:pt idx="28">
                  <c:v>20.439299999999999</c:v>
                </c:pt>
                <c:pt idx="29">
                  <c:v>20.36515</c:v>
                </c:pt>
                <c:pt idx="30">
                  <c:v>20.195910000000001</c:v>
                </c:pt>
                <c:pt idx="31">
                  <c:v>20.119309999999999</c:v>
                </c:pt>
                <c:pt idx="32">
                  <c:v>19.967739999999999</c:v>
                </c:pt>
                <c:pt idx="33">
                  <c:v>19.864470000000001</c:v>
                </c:pt>
                <c:pt idx="34">
                  <c:v>19.471530000000001</c:v>
                </c:pt>
                <c:pt idx="35">
                  <c:v>19.334969999999998</c:v>
                </c:pt>
                <c:pt idx="36">
                  <c:v>19.17792</c:v>
                </c:pt>
                <c:pt idx="37">
                  <c:v>18.80142</c:v>
                </c:pt>
                <c:pt idx="38">
                  <c:v>18.531369999999999</c:v>
                </c:pt>
                <c:pt idx="39">
                  <c:v>18.253550000000001</c:v>
                </c:pt>
                <c:pt idx="40">
                  <c:v>18.01886</c:v>
                </c:pt>
                <c:pt idx="41">
                  <c:v>17.944420000000001</c:v>
                </c:pt>
                <c:pt idx="42">
                  <c:v>17.797529999999998</c:v>
                </c:pt>
                <c:pt idx="43">
                  <c:v>17.770879999999998</c:v>
                </c:pt>
                <c:pt idx="44">
                  <c:v>17.714880000000001</c:v>
                </c:pt>
                <c:pt idx="45">
                  <c:v>17.650700000000001</c:v>
                </c:pt>
                <c:pt idx="46">
                  <c:v>17.414560000000002</c:v>
                </c:pt>
                <c:pt idx="47">
                  <c:v>17.36458</c:v>
                </c:pt>
                <c:pt idx="48">
                  <c:v>16.38758</c:v>
                </c:pt>
                <c:pt idx="49">
                  <c:v>16.38297</c:v>
                </c:pt>
                <c:pt idx="50">
                  <c:v>16.21406</c:v>
                </c:pt>
                <c:pt idx="51">
                  <c:v>16.190110000000001</c:v>
                </c:pt>
                <c:pt idx="52">
                  <c:v>16.10192</c:v>
                </c:pt>
                <c:pt idx="53">
                  <c:v>16.072590000000002</c:v>
                </c:pt>
                <c:pt idx="54">
                  <c:v>15.719939999999999</c:v>
                </c:pt>
                <c:pt idx="55">
                  <c:v>15.704129999999999</c:v>
                </c:pt>
                <c:pt idx="56">
                  <c:v>15.38302</c:v>
                </c:pt>
                <c:pt idx="57">
                  <c:v>15.360889999999999</c:v>
                </c:pt>
                <c:pt idx="58">
                  <c:v>15.20668</c:v>
                </c:pt>
                <c:pt idx="59">
                  <c:v>15.14706</c:v>
                </c:pt>
                <c:pt idx="60">
                  <c:v>15.114649999999999</c:v>
                </c:pt>
                <c:pt idx="61">
                  <c:v>14.849640000000001</c:v>
                </c:pt>
                <c:pt idx="62">
                  <c:v>13.891769999999999</c:v>
                </c:pt>
                <c:pt idx="63">
                  <c:v>13.810930000000001</c:v>
                </c:pt>
                <c:pt idx="64">
                  <c:v>13.321719999999999</c:v>
                </c:pt>
                <c:pt idx="65">
                  <c:v>13.16916</c:v>
                </c:pt>
                <c:pt idx="66">
                  <c:v>12.94434</c:v>
                </c:pt>
                <c:pt idx="67">
                  <c:v>12.660489999999999</c:v>
                </c:pt>
                <c:pt idx="68">
                  <c:v>12.39968</c:v>
                </c:pt>
                <c:pt idx="69">
                  <c:v>12.19543</c:v>
                </c:pt>
                <c:pt idx="70">
                  <c:v>11.46238</c:v>
                </c:pt>
                <c:pt idx="71">
                  <c:v>11.3543</c:v>
                </c:pt>
                <c:pt idx="72">
                  <c:v>10.7202</c:v>
                </c:pt>
                <c:pt idx="73">
                  <c:v>10.453200000000001</c:v>
                </c:pt>
                <c:pt idx="74">
                  <c:v>9.9438309999999994</c:v>
                </c:pt>
                <c:pt idx="75">
                  <c:v>9.5679400000000001</c:v>
                </c:pt>
                <c:pt idx="76">
                  <c:v>9.4225460000000005</c:v>
                </c:pt>
                <c:pt idx="77">
                  <c:v>7.7093420000000004</c:v>
                </c:pt>
                <c:pt idx="78">
                  <c:v>6.7631500000000004</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17" val="2"/>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75" zoomScaleNormal="75" workbookViewId="0">
      <pane xSplit="9" ySplit="6" topLeftCell="J7" activePane="bottomRight" state="frozen"/>
      <selection activeCell="B1" sqref="B1"/>
      <selection pane="topRight" activeCell="J1" sqref="J1"/>
      <selection pane="bottomLeft" activeCell="B8" sqref="B8"/>
      <selection pane="bottomRight" activeCell="L10" sqref="L10"/>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81">
        <v>331</v>
      </c>
      <c r="B337" s="35"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81">
        <v>332</v>
      </c>
      <c r="B338" s="35"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75" zoomScaleNormal="75" workbookViewId="0">
      <pane xSplit="12" ySplit="4" topLeftCell="M21"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17</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13.16916</v>
      </c>
      <c r="D6" s="26"/>
      <c r="E6" s="26"/>
      <c r="F6" s="27">
        <v>1</v>
      </c>
      <c r="G6" s="27">
        <f>C6+0.000001*F6</f>
        <v>13.169160999999999</v>
      </c>
      <c r="H6" s="27">
        <f>RANK(G6,G$6:G$84)</f>
        <v>66</v>
      </c>
      <c r="I6" s="26" t="str">
        <f>VLOOKUP(MATCH($F6,H$6:H$84,0),$A$6:$C$84,2)</f>
        <v>Campaspe</v>
      </c>
      <c r="J6" s="26">
        <f>VLOOKUP(MATCH($F6,H$6:H$84,0),$A$6:$C$84,3)</f>
        <v>26.346640000000001</v>
      </c>
      <c r="K6" s="26"/>
      <c r="L6" s="26"/>
      <c r="U6" s="8" t="str">
        <f>Results!D5</f>
        <v>General health</v>
      </c>
    </row>
    <row r="7" spans="1:21" ht="10.5" customHeight="1" x14ac:dyDescent="0.2">
      <c r="A7" s="27">
        <v>2</v>
      </c>
      <c r="B7" s="26" t="s">
        <v>3</v>
      </c>
      <c r="C7" s="27">
        <f>VLOOKUP($C$4,Results!$B$4:$CG$476,4+$A7)</f>
        <v>22.008690000000001</v>
      </c>
      <c r="D7" s="26"/>
      <c r="E7" s="26"/>
      <c r="F7" s="27">
        <v>2</v>
      </c>
      <c r="G7" s="27">
        <f t="shared" ref="G7:G70" si="0">C7+0.000001*F7</f>
        <v>22.008692</v>
      </c>
      <c r="H7" s="27">
        <f t="shared" ref="H7:H70" si="1">RANK(G7,G$6:G$84)</f>
        <v>18</v>
      </c>
      <c r="I7" s="26" t="str">
        <f t="shared" ref="I7:I70" si="2">VLOOKUP(MATCH($F7,H$6:H$84,0),$A$6:$C$84,2)</f>
        <v>Buloke</v>
      </c>
      <c r="J7" s="26">
        <f t="shared" ref="J7:J70" si="3">VLOOKUP(MATCH($F7,H$6:H$84,0),$A$6:$C$84,3)</f>
        <v>25.976649999999999</v>
      </c>
      <c r="K7" s="26"/>
      <c r="L7" s="26"/>
      <c r="U7" s="8" t="str">
        <f>Results!D6</f>
        <v>Fair'  or 'poor' self-reported health 2023</v>
      </c>
    </row>
    <row r="8" spans="1:21" ht="10.5" customHeight="1" x14ac:dyDescent="0.2">
      <c r="A8" s="27">
        <v>3</v>
      </c>
      <c r="B8" s="26" t="s">
        <v>4</v>
      </c>
      <c r="C8" s="27">
        <f>VLOOKUP($C$4,Results!$B$4:$CG$476,4+$A8)</f>
        <v>18.531369999999999</v>
      </c>
      <c r="D8" s="26"/>
      <c r="E8" s="26"/>
      <c r="F8" s="27">
        <v>3</v>
      </c>
      <c r="G8" s="27">
        <f t="shared" si="0"/>
        <v>18.531372999999999</v>
      </c>
      <c r="H8" s="27">
        <f t="shared" si="1"/>
        <v>39</v>
      </c>
      <c r="I8" s="26" t="str">
        <f t="shared" si="2"/>
        <v>Hindmarsh</v>
      </c>
      <c r="J8" s="26">
        <f t="shared" si="3"/>
        <v>25.448440000000002</v>
      </c>
      <c r="K8" s="26"/>
      <c r="L8" s="26"/>
      <c r="U8" s="8" t="str">
        <f>Results!D7</f>
        <v>% Population self-rated health: "Fair" or "poor", 2020</v>
      </c>
    </row>
    <row r="9" spans="1:21" ht="10.5" customHeight="1" x14ac:dyDescent="0.2">
      <c r="A9" s="27">
        <v>4</v>
      </c>
      <c r="B9" s="26" t="s">
        <v>5</v>
      </c>
      <c r="C9" s="27">
        <f>VLOOKUP($C$4,Results!$B$4:$CG$476,4+$A9)</f>
        <v>15.114649999999999</v>
      </c>
      <c r="D9" s="26"/>
      <c r="E9" s="26"/>
      <c r="F9" s="27">
        <v>4</v>
      </c>
      <c r="G9" s="27">
        <f t="shared" si="0"/>
        <v>15.114654</v>
      </c>
      <c r="H9" s="27">
        <f t="shared" si="1"/>
        <v>61</v>
      </c>
      <c r="I9" s="26" t="str">
        <f t="shared" si="2"/>
        <v>Greater Shepparton</v>
      </c>
      <c r="J9" s="26">
        <f t="shared" si="3"/>
        <v>24.23359</v>
      </c>
      <c r="K9" s="26"/>
      <c r="L9" s="26"/>
      <c r="U9" s="8" t="str">
        <f>Results!D8</f>
        <v>Standardized Death Rate 2023</v>
      </c>
    </row>
    <row r="10" spans="1:21" ht="10.5" customHeight="1" x14ac:dyDescent="0.2">
      <c r="A10" s="27">
        <v>5</v>
      </c>
      <c r="B10" s="26" t="s">
        <v>6</v>
      </c>
      <c r="C10" s="27">
        <f>VLOOKUP($C$4,Results!$B$4:$CG$476,4+$A10)</f>
        <v>12.94434</v>
      </c>
      <c r="D10" s="26"/>
      <c r="E10" s="26"/>
      <c r="F10" s="27">
        <v>5</v>
      </c>
      <c r="G10" s="27">
        <f t="shared" si="0"/>
        <v>12.944345</v>
      </c>
      <c r="H10" s="27">
        <f t="shared" si="1"/>
        <v>67</v>
      </c>
      <c r="I10" s="26" t="str">
        <f t="shared" si="2"/>
        <v>Swan Hill</v>
      </c>
      <c r="J10" s="26">
        <f t="shared" si="3"/>
        <v>24.038029999999999</v>
      </c>
      <c r="K10" s="26"/>
      <c r="L10" s="26"/>
      <c r="U10" s="8">
        <f>Results!D9</f>
        <v>0</v>
      </c>
    </row>
    <row r="11" spans="1:21" ht="10.5" customHeight="1" x14ac:dyDescent="0.2">
      <c r="A11" s="27">
        <v>6</v>
      </c>
      <c r="B11" s="26" t="s">
        <v>7</v>
      </c>
      <c r="C11" s="27">
        <f>VLOOKUP($C$4,Results!$B$4:$CG$476,4+$A11)</f>
        <v>20.36515</v>
      </c>
      <c r="D11" s="26"/>
      <c r="E11" s="26"/>
      <c r="F11" s="27">
        <v>6</v>
      </c>
      <c r="G11" s="27">
        <f t="shared" si="0"/>
        <v>20.365155999999999</v>
      </c>
      <c r="H11" s="27">
        <f t="shared" si="1"/>
        <v>30</v>
      </c>
      <c r="I11" s="26" t="str">
        <f t="shared" si="2"/>
        <v>Moira</v>
      </c>
      <c r="J11" s="26">
        <f t="shared" si="3"/>
        <v>23.831150000000001</v>
      </c>
      <c r="K11" s="26"/>
      <c r="L11" s="26"/>
      <c r="U11" s="8" t="str">
        <f>Results!D10</f>
        <v>Obesity</v>
      </c>
    </row>
    <row r="12" spans="1:21" ht="10.5" customHeight="1" x14ac:dyDescent="0.2">
      <c r="A12" s="27">
        <v>7</v>
      </c>
      <c r="B12" s="26" t="s">
        <v>8</v>
      </c>
      <c r="C12" s="27">
        <f>VLOOKUP($C$4,Results!$B$4:$CG$476,4+$A12)</f>
        <v>9.4225460000000005</v>
      </c>
      <c r="D12" s="26"/>
      <c r="E12" s="26"/>
      <c r="F12" s="27">
        <v>7</v>
      </c>
      <c r="G12" s="27">
        <f t="shared" si="0"/>
        <v>9.4225530000000006</v>
      </c>
      <c r="H12" s="27">
        <f t="shared" si="1"/>
        <v>77</v>
      </c>
      <c r="I12" s="26" t="str">
        <f t="shared" si="2"/>
        <v>Melton</v>
      </c>
      <c r="J12" s="26">
        <f t="shared" si="3"/>
        <v>23.749130000000001</v>
      </c>
      <c r="K12" s="26"/>
      <c r="L12" s="26"/>
      <c r="U12" s="8" t="str">
        <f>Results!D11</f>
        <v>% Population obese, 2023</v>
      </c>
    </row>
    <row r="13" spans="1:21" ht="10.5" customHeight="1" x14ac:dyDescent="0.2">
      <c r="A13" s="27">
        <v>8</v>
      </c>
      <c r="B13" s="26" t="s">
        <v>9</v>
      </c>
      <c r="C13" s="27">
        <f>VLOOKUP($C$4,Results!$B$4:$CG$476,4+$A13)</f>
        <v>21.516249999999999</v>
      </c>
      <c r="D13" s="26"/>
      <c r="E13" s="26"/>
      <c r="F13" s="27">
        <v>8</v>
      </c>
      <c r="G13" s="27">
        <f t="shared" si="0"/>
        <v>21.516258000000001</v>
      </c>
      <c r="H13" s="27">
        <f t="shared" si="1"/>
        <v>23</v>
      </c>
      <c r="I13" s="26" t="str">
        <f t="shared" si="2"/>
        <v>Wellington</v>
      </c>
      <c r="J13" s="26">
        <f t="shared" si="3"/>
        <v>23.445509999999999</v>
      </c>
      <c r="K13" s="26"/>
      <c r="L13" s="26"/>
      <c r="U13" s="8">
        <f>Results!D12</f>
        <v>0</v>
      </c>
    </row>
    <row r="14" spans="1:21" ht="10.5" customHeight="1" x14ac:dyDescent="0.2">
      <c r="A14" s="27">
        <v>9</v>
      </c>
      <c r="B14" s="26" t="s">
        <v>10</v>
      </c>
      <c r="C14" s="27">
        <f>VLOOKUP($C$4,Results!$B$4:$CG$476,4+$A14)</f>
        <v>11.3543</v>
      </c>
      <c r="D14" s="26"/>
      <c r="E14" s="26"/>
      <c r="F14" s="27">
        <v>9</v>
      </c>
      <c r="G14" s="27">
        <f t="shared" si="0"/>
        <v>11.354309000000001</v>
      </c>
      <c r="H14" s="27">
        <f t="shared" si="1"/>
        <v>72</v>
      </c>
      <c r="I14" s="26" t="str">
        <f t="shared" si="2"/>
        <v>Loddon</v>
      </c>
      <c r="J14" s="26">
        <f t="shared" si="3"/>
        <v>23.342960000000001</v>
      </c>
      <c r="K14" s="26"/>
      <c r="L14" s="26"/>
      <c r="U14" s="8" t="str">
        <f>Results!D13</f>
        <v>Accidents</v>
      </c>
    </row>
    <row r="15" spans="1:21" ht="10.5" customHeight="1" x14ac:dyDescent="0.2">
      <c r="A15" s="27">
        <v>10</v>
      </c>
      <c r="B15" s="26" t="s">
        <v>11</v>
      </c>
      <c r="C15" s="27">
        <f>VLOOKUP($C$4,Results!$B$4:$CG$476,4+$A15)</f>
        <v>21.062329999999999</v>
      </c>
      <c r="D15" s="26"/>
      <c r="E15" s="26"/>
      <c r="F15" s="27">
        <v>10</v>
      </c>
      <c r="G15" s="27">
        <f t="shared" si="0"/>
        <v>21.062339999999999</v>
      </c>
      <c r="H15" s="27">
        <f t="shared" si="1"/>
        <v>26</v>
      </c>
      <c r="I15" s="26" t="str">
        <f t="shared" si="2"/>
        <v>Northern Grampians</v>
      </c>
      <c r="J15" s="26">
        <f t="shared" si="3"/>
        <v>23.300339999999998</v>
      </c>
      <c r="K15" s="26"/>
      <c r="L15" s="26"/>
      <c r="U15" s="8" t="str">
        <f>Results!D14</f>
        <v>Emergency Department presentations per 1,000 pop., 2014</v>
      </c>
    </row>
    <row r="16" spans="1:21" ht="10.5" customHeight="1" x14ac:dyDescent="0.2">
      <c r="A16" s="27">
        <v>11</v>
      </c>
      <c r="B16" s="26" t="s">
        <v>12</v>
      </c>
      <c r="C16" s="27">
        <f>VLOOKUP($C$4,Results!$B$4:$CG$476,4+$A16)</f>
        <v>25.976649999999999</v>
      </c>
      <c r="D16" s="26"/>
      <c r="E16" s="26"/>
      <c r="F16" s="27">
        <v>11</v>
      </c>
      <c r="G16" s="27">
        <f t="shared" si="0"/>
        <v>25.976661</v>
      </c>
      <c r="H16" s="27">
        <f t="shared" si="1"/>
        <v>2</v>
      </c>
      <c r="I16" s="26" t="str">
        <f t="shared" si="2"/>
        <v>Midura</v>
      </c>
      <c r="J16" s="26">
        <f t="shared" si="3"/>
        <v>23.264220000000002</v>
      </c>
      <c r="K16" s="26"/>
      <c r="L16" s="26"/>
      <c r="U16" s="8" t="str">
        <f>Results!D15</f>
        <v>Primary care type presentations at EDs per 1,000 pop, 2014</v>
      </c>
    </row>
    <row r="17" spans="1:21" ht="10.5" customHeight="1" x14ac:dyDescent="0.2">
      <c r="A17" s="17">
        <v>12</v>
      </c>
      <c r="B17" s="16" t="s">
        <v>13</v>
      </c>
      <c r="C17" s="17">
        <f>VLOOKUP($C$4,Results!$B$4:$CG$476,4+$A17)</f>
        <v>26.346640000000001</v>
      </c>
      <c r="F17" s="17">
        <v>12</v>
      </c>
      <c r="G17" s="17">
        <f t="shared" si="0"/>
        <v>26.346652000000002</v>
      </c>
      <c r="H17" s="17">
        <f t="shared" si="1"/>
        <v>1</v>
      </c>
      <c r="I17" s="16" t="str">
        <f t="shared" si="2"/>
        <v>West Wimmera</v>
      </c>
      <c r="J17" s="16">
        <f t="shared" si="3"/>
        <v>23.127700000000001</v>
      </c>
      <c r="U17" s="8">
        <f>Results!D16</f>
        <v>0</v>
      </c>
    </row>
    <row r="18" spans="1:21" ht="10.5" customHeight="1" x14ac:dyDescent="0.2">
      <c r="A18" s="17">
        <v>13</v>
      </c>
      <c r="B18" s="16" t="s">
        <v>14</v>
      </c>
      <c r="C18" s="17">
        <f>VLOOKUP($C$4,Results!$B$4:$CG$476,4+$A18)</f>
        <v>16.10192</v>
      </c>
      <c r="F18" s="17">
        <v>13</v>
      </c>
      <c r="G18" s="17">
        <f t="shared" si="0"/>
        <v>16.101932999999999</v>
      </c>
      <c r="H18" s="17">
        <f t="shared" si="1"/>
        <v>53</v>
      </c>
      <c r="I18" s="16" t="str">
        <f t="shared" si="2"/>
        <v>South Gippsland</v>
      </c>
      <c r="J18" s="16">
        <f t="shared" si="3"/>
        <v>23.055689999999998</v>
      </c>
      <c r="U18" s="8">
        <f>Results!D17</f>
        <v>0</v>
      </c>
    </row>
    <row r="19" spans="1:21" ht="10.5" customHeight="1" x14ac:dyDescent="0.2">
      <c r="A19" s="17">
        <v>14</v>
      </c>
      <c r="B19" s="16" t="s">
        <v>15</v>
      </c>
      <c r="C19" s="17">
        <f>VLOOKUP($C$4,Results!$B$4:$CG$476,4+$A19)</f>
        <v>22.421849999999999</v>
      </c>
      <c r="F19" s="17">
        <v>14</v>
      </c>
      <c r="G19" s="17">
        <f t="shared" si="0"/>
        <v>22.421863999999999</v>
      </c>
      <c r="H19" s="17">
        <f t="shared" si="1"/>
        <v>16</v>
      </c>
      <c r="I19" s="16" t="str">
        <f t="shared" si="2"/>
        <v>Gannawarra</v>
      </c>
      <c r="J19" s="16">
        <f t="shared" si="3"/>
        <v>22.880669999999999</v>
      </c>
      <c r="U19" s="8">
        <f>Results!D18</f>
        <v>0</v>
      </c>
    </row>
    <row r="20" spans="1:21" ht="10.5" customHeight="1" x14ac:dyDescent="0.2">
      <c r="A20" s="17">
        <v>15</v>
      </c>
      <c r="B20" s="16" t="s">
        <v>16</v>
      </c>
      <c r="C20" s="17">
        <f>VLOOKUP($C$4,Results!$B$4:$CG$476,4+$A20)</f>
        <v>22.442170000000001</v>
      </c>
      <c r="F20" s="17">
        <v>15</v>
      </c>
      <c r="G20" s="17">
        <f t="shared" si="0"/>
        <v>22.442185000000002</v>
      </c>
      <c r="H20" s="17">
        <f t="shared" si="1"/>
        <v>15</v>
      </c>
      <c r="I20" s="16" t="str">
        <f t="shared" si="2"/>
        <v>Central Goldfields</v>
      </c>
      <c r="J20" s="16">
        <f t="shared" si="3"/>
        <v>22.442170000000001</v>
      </c>
      <c r="U20" s="8" t="str">
        <f>Results!D19</f>
        <v>PHYSICAL ACTIVITY</v>
      </c>
    </row>
    <row r="21" spans="1:21" ht="10.5" customHeight="1" x14ac:dyDescent="0.2">
      <c r="A21" s="17">
        <v>16</v>
      </c>
      <c r="B21" s="16" t="s">
        <v>17</v>
      </c>
      <c r="C21" s="17">
        <f>VLOOKUP($C$4,Results!$B$4:$CG$476,4+$A21)</f>
        <v>17.770879999999998</v>
      </c>
      <c r="F21" s="17">
        <v>16</v>
      </c>
      <c r="G21" s="17">
        <f t="shared" si="0"/>
        <v>17.770895999999997</v>
      </c>
      <c r="H21" s="17">
        <f t="shared" si="1"/>
        <v>44</v>
      </c>
      <c r="I21" s="16" t="str">
        <f t="shared" si="2"/>
        <v>Casey</v>
      </c>
      <c r="J21" s="16">
        <f t="shared" si="3"/>
        <v>22.421849999999999</v>
      </c>
      <c r="U21" s="8" t="str">
        <f>Results!D20</f>
        <v>Did not do any moderate to vigorous physical activity in the past week 2023</v>
      </c>
    </row>
    <row r="22" spans="1:21" ht="10.5" customHeight="1" x14ac:dyDescent="0.2">
      <c r="A22" s="17">
        <v>17</v>
      </c>
      <c r="B22" s="16" t="s">
        <v>18</v>
      </c>
      <c r="C22" s="17">
        <f>VLOOKUP($C$4,Results!$B$4:$CG$476,4+$A22)</f>
        <v>21.339020000000001</v>
      </c>
      <c r="F22" s="17">
        <v>17</v>
      </c>
      <c r="G22" s="17">
        <f t="shared" si="0"/>
        <v>21.339037000000001</v>
      </c>
      <c r="H22" s="17">
        <f t="shared" si="1"/>
        <v>24</v>
      </c>
      <c r="I22" s="16" t="str">
        <f t="shared" si="2"/>
        <v>Southern Grampians</v>
      </c>
      <c r="J22" s="16">
        <f t="shared" si="3"/>
        <v>22.2776</v>
      </c>
      <c r="U22" s="8" t="str">
        <f>Results!D21</f>
        <v>Sit for 8 hrs or more on a typical weekday 2023</v>
      </c>
    </row>
    <row r="23" spans="1:21" ht="10.5" customHeight="1" x14ac:dyDescent="0.2">
      <c r="A23" s="17">
        <v>18</v>
      </c>
      <c r="B23" s="16" t="s">
        <v>19</v>
      </c>
      <c r="C23" s="17">
        <f>VLOOKUP($C$4,Results!$B$4:$CG$476,4+$A23)</f>
        <v>16.38297</v>
      </c>
      <c r="F23" s="17">
        <v>18</v>
      </c>
      <c r="G23" s="17">
        <f t="shared" si="0"/>
        <v>16.382988000000001</v>
      </c>
      <c r="H23" s="17">
        <f t="shared" si="1"/>
        <v>50</v>
      </c>
      <c r="I23" s="16" t="str">
        <f t="shared" si="2"/>
        <v>Ararat</v>
      </c>
      <c r="J23" s="16">
        <f t="shared" si="3"/>
        <v>22.008690000000001</v>
      </c>
      <c r="U23" s="8" t="str">
        <f>Results!D22</f>
        <v>Participation in any organized physical activity, weekly: 2015</v>
      </c>
    </row>
    <row r="24" spans="1:21" ht="10.5" customHeight="1" x14ac:dyDescent="0.2">
      <c r="A24" s="17">
        <v>19</v>
      </c>
      <c r="B24" s="16" t="s">
        <v>20</v>
      </c>
      <c r="C24" s="17">
        <f>VLOOKUP($C$4,Results!$B$4:$CG$476,4+$A24)</f>
        <v>19.17792</v>
      </c>
      <c r="F24" s="17">
        <v>19</v>
      </c>
      <c r="G24" s="17">
        <f t="shared" si="0"/>
        <v>19.177939000000002</v>
      </c>
      <c r="H24" s="17">
        <f t="shared" si="1"/>
        <v>37</v>
      </c>
      <c r="I24" s="16" t="str">
        <f t="shared" si="2"/>
        <v>Pyrenees</v>
      </c>
      <c r="J24" s="16">
        <f t="shared" si="3"/>
        <v>21.58727</v>
      </c>
      <c r="U24" s="8" t="str">
        <f>Results!D23</f>
        <v>Participation in physical activity organized by a fitness, leisure or indoor sports center, weekly: 2015</v>
      </c>
    </row>
    <row r="25" spans="1:21" ht="10.5" customHeight="1" x14ac:dyDescent="0.2">
      <c r="A25" s="17">
        <v>20</v>
      </c>
      <c r="B25" s="16" t="s">
        <v>21</v>
      </c>
      <c r="C25" s="17">
        <f>VLOOKUP($C$4,Results!$B$4:$CG$476,4+$A25)</f>
        <v>17.714880000000001</v>
      </c>
      <c r="F25" s="17">
        <v>20</v>
      </c>
      <c r="G25" s="17">
        <f t="shared" si="0"/>
        <v>17.7149</v>
      </c>
      <c r="H25" s="17">
        <f t="shared" si="1"/>
        <v>45</v>
      </c>
      <c r="I25" s="16" t="str">
        <f t="shared" si="2"/>
        <v>Mitchell</v>
      </c>
      <c r="J25" s="16">
        <f t="shared" si="3"/>
        <v>21.57668</v>
      </c>
      <c r="U25" s="8" t="str">
        <f>Results!D24</f>
        <v>Participation in physical activity organized by a sports club or association, weekly: 2015</v>
      </c>
    </row>
    <row r="26" spans="1:21" ht="10.5" customHeight="1" x14ac:dyDescent="0.2">
      <c r="A26" s="17">
        <v>21</v>
      </c>
      <c r="B26" s="16" t="s">
        <v>22</v>
      </c>
      <c r="C26" s="17">
        <f>VLOOKUP($C$4,Results!$B$4:$CG$476,4+$A26)</f>
        <v>22.880669999999999</v>
      </c>
      <c r="F26" s="17">
        <v>21</v>
      </c>
      <c r="G26" s="17">
        <f t="shared" si="0"/>
        <v>22.880690999999999</v>
      </c>
      <c r="H26" s="17">
        <f t="shared" si="1"/>
        <v>14</v>
      </c>
      <c r="I26" s="16" t="str">
        <f t="shared" si="2"/>
        <v>Wodonga</v>
      </c>
      <c r="J26" s="16">
        <f t="shared" si="3"/>
        <v>21.546119999999998</v>
      </c>
      <c r="U26" s="8" t="str">
        <f>Results!D25</f>
        <v>Participation in any non-organized physical activity, weekly: 2015</v>
      </c>
    </row>
    <row r="27" spans="1:21" ht="10.5" customHeight="1" x14ac:dyDescent="0.2">
      <c r="A27" s="17">
        <v>22</v>
      </c>
      <c r="B27" s="16" t="s">
        <v>23</v>
      </c>
      <c r="C27" s="17">
        <f>VLOOKUP($C$4,Results!$B$4:$CG$476,4+$A27)</f>
        <v>12.39968</v>
      </c>
      <c r="F27" s="17">
        <v>22</v>
      </c>
      <c r="G27" s="17">
        <f t="shared" si="0"/>
        <v>12.399702</v>
      </c>
      <c r="H27" s="17">
        <f t="shared" si="1"/>
        <v>69</v>
      </c>
      <c r="I27" s="16" t="str">
        <f t="shared" si="2"/>
        <v>Hume</v>
      </c>
      <c r="J27" s="16">
        <f t="shared" si="3"/>
        <v>21.534739999999999</v>
      </c>
      <c r="U27" s="8" t="str">
        <f>Results!D26</f>
        <v>Participation in non-organized activity, weekly: usual activity - walking: 2015</v>
      </c>
    </row>
    <row r="28" spans="1:21" ht="10.5" customHeight="1" x14ac:dyDescent="0.2">
      <c r="A28" s="17">
        <v>23</v>
      </c>
      <c r="B28" s="16" t="s">
        <v>24</v>
      </c>
      <c r="C28" s="17">
        <f>VLOOKUP($C$4,Results!$B$4:$CG$476,4+$A28)</f>
        <v>20.64752</v>
      </c>
      <c r="F28" s="17">
        <v>23</v>
      </c>
      <c r="G28" s="17">
        <f t="shared" si="0"/>
        <v>20.647542999999999</v>
      </c>
      <c r="H28" s="17">
        <f t="shared" si="1"/>
        <v>28</v>
      </c>
      <c r="I28" s="16" t="str">
        <f t="shared" si="2"/>
        <v>Benalla</v>
      </c>
      <c r="J28" s="16">
        <f t="shared" si="3"/>
        <v>21.516249999999999</v>
      </c>
      <c r="U28" s="8" t="str">
        <f>Results!D27</f>
        <v>Participation in non-organized activity, weekly: usual activity - jogging or running: 2015</v>
      </c>
    </row>
    <row r="29" spans="1:21" ht="10.5" customHeight="1" x14ac:dyDescent="0.2">
      <c r="A29" s="17">
        <v>24</v>
      </c>
      <c r="B29" s="16" t="s">
        <v>25</v>
      </c>
      <c r="C29" s="17">
        <f>VLOOKUP($C$4,Results!$B$4:$CG$476,4+$A29)</f>
        <v>20.439299999999999</v>
      </c>
      <c r="F29" s="17">
        <v>24</v>
      </c>
      <c r="G29" s="17">
        <f t="shared" si="0"/>
        <v>20.439323999999999</v>
      </c>
      <c r="H29" s="17">
        <f t="shared" si="1"/>
        <v>29</v>
      </c>
      <c r="I29" s="16" t="str">
        <f t="shared" si="2"/>
        <v>Corangamite</v>
      </c>
      <c r="J29" s="16">
        <f t="shared" si="3"/>
        <v>21.339020000000001</v>
      </c>
      <c r="U29" s="8" t="str">
        <f>Results!D28</f>
        <v>Participation in non-organized activity, weekly: usual activity - gym or fitness: 2015</v>
      </c>
    </row>
    <row r="30" spans="1:21" ht="10.5" customHeight="1" x14ac:dyDescent="0.2">
      <c r="A30" s="17">
        <v>25</v>
      </c>
      <c r="B30" s="16" t="s">
        <v>26</v>
      </c>
      <c r="C30" s="17">
        <f>VLOOKUP($C$4,Results!$B$4:$CG$476,4+$A30)</f>
        <v>16.190110000000001</v>
      </c>
      <c r="F30" s="17">
        <v>25</v>
      </c>
      <c r="G30" s="17">
        <f t="shared" si="0"/>
        <v>16.190135000000001</v>
      </c>
      <c r="H30" s="17">
        <f t="shared" si="1"/>
        <v>52</v>
      </c>
      <c r="I30" s="16" t="str">
        <f t="shared" si="2"/>
        <v>Towong</v>
      </c>
      <c r="J30" s="16">
        <f t="shared" si="3"/>
        <v>21.146139999999999</v>
      </c>
      <c r="U30" s="8" t="str">
        <f>Results!D29</f>
        <v>Days Cycled for Transport, for trips longer than 10 mins, in past week - NONE, adults: 2014</v>
      </c>
    </row>
    <row r="31" spans="1:21" ht="10.5" customHeight="1" x14ac:dyDescent="0.2">
      <c r="A31" s="17">
        <v>26</v>
      </c>
      <c r="B31" s="16" t="s">
        <v>0</v>
      </c>
      <c r="C31" s="17">
        <f>VLOOKUP($C$4,Results!$B$4:$CG$476,4+$A31)</f>
        <v>19.967739999999999</v>
      </c>
      <c r="F31" s="17">
        <v>26</v>
      </c>
      <c r="G31" s="17">
        <f t="shared" si="0"/>
        <v>19.967765999999997</v>
      </c>
      <c r="H31" s="17">
        <f t="shared" si="1"/>
        <v>33</v>
      </c>
      <c r="I31" s="16" t="str">
        <f t="shared" si="2"/>
        <v>Brimbank</v>
      </c>
      <c r="J31" s="16">
        <f t="shared" si="3"/>
        <v>21.062329999999999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17.414560000000002</v>
      </c>
      <c r="F32" s="17">
        <v>27</v>
      </c>
      <c r="G32" s="17">
        <f t="shared" si="0"/>
        <v>17.414587000000001</v>
      </c>
      <c r="H32" s="17">
        <f t="shared" si="1"/>
        <v>47</v>
      </c>
      <c r="I32" s="16" t="str">
        <f t="shared" si="2"/>
        <v>Latrobe</v>
      </c>
      <c r="J32" s="16">
        <f t="shared" si="3"/>
        <v>20.70664</v>
      </c>
      <c r="U32" s="8">
        <f>Results!D31</f>
        <v>0</v>
      </c>
    </row>
    <row r="33" spans="1:21" ht="10.5" customHeight="1" x14ac:dyDescent="0.2">
      <c r="A33" s="17">
        <v>28</v>
      </c>
      <c r="B33" s="16" t="s">
        <v>28</v>
      </c>
      <c r="C33" s="17">
        <f>VLOOKUP($C$4,Results!$B$4:$CG$476,4+$A33)</f>
        <v>24.23359</v>
      </c>
      <c r="F33" s="17">
        <v>28</v>
      </c>
      <c r="G33" s="17">
        <f t="shared" si="0"/>
        <v>24.233618</v>
      </c>
      <c r="H33" s="17">
        <f t="shared" si="1"/>
        <v>4</v>
      </c>
      <c r="I33" s="16" t="str">
        <f t="shared" si="2"/>
        <v>Glenelg</v>
      </c>
      <c r="J33" s="16">
        <f t="shared" si="3"/>
        <v>20.64752</v>
      </c>
      <c r="U33" s="8">
        <f>Results!D32</f>
        <v>0</v>
      </c>
    </row>
    <row r="34" spans="1:21" ht="10.5" customHeight="1" x14ac:dyDescent="0.2">
      <c r="A34" s="17">
        <v>29</v>
      </c>
      <c r="B34" s="16" t="s">
        <v>29</v>
      </c>
      <c r="C34" s="17">
        <f>VLOOKUP($C$4,Results!$B$4:$CG$476,4+$A34)</f>
        <v>15.360889999999999</v>
      </c>
      <c r="F34" s="17">
        <v>29</v>
      </c>
      <c r="G34" s="17">
        <f t="shared" si="0"/>
        <v>15.360918999999999</v>
      </c>
      <c r="H34" s="17">
        <f t="shared" si="1"/>
        <v>58</v>
      </c>
      <c r="I34" s="16" t="str">
        <f t="shared" si="2"/>
        <v>Golden Plains</v>
      </c>
      <c r="J34" s="16">
        <f t="shared" si="3"/>
        <v>20.439299999999999</v>
      </c>
      <c r="U34" s="8">
        <f>Results!D33</f>
        <v>0</v>
      </c>
    </row>
    <row r="35" spans="1:21" ht="10.5" customHeight="1" x14ac:dyDescent="0.2">
      <c r="A35" s="17">
        <v>30</v>
      </c>
      <c r="B35" s="16" t="s">
        <v>30</v>
      </c>
      <c r="C35" s="17">
        <f>VLOOKUP($C$4,Results!$B$4:$CG$476,4+$A35)</f>
        <v>25.448440000000002</v>
      </c>
      <c r="F35" s="17">
        <v>30</v>
      </c>
      <c r="G35" s="17">
        <f t="shared" si="0"/>
        <v>25.44847</v>
      </c>
      <c r="H35" s="17">
        <f t="shared" si="1"/>
        <v>3</v>
      </c>
      <c r="I35" s="16" t="str">
        <f t="shared" si="2"/>
        <v>Baw Baw</v>
      </c>
      <c r="J35" s="16">
        <f t="shared" si="3"/>
        <v>20.36515</v>
      </c>
      <c r="U35" s="8" t="str">
        <f>Results!D34</f>
        <v>NUTRITION</v>
      </c>
    </row>
    <row r="36" spans="1:21" ht="10.5" customHeight="1" x14ac:dyDescent="0.2">
      <c r="A36" s="17">
        <v>31</v>
      </c>
      <c r="B36" s="16" t="s">
        <v>31</v>
      </c>
      <c r="C36" s="17">
        <f>VLOOKUP($C$4,Results!$B$4:$CG$476,4+$A36)</f>
        <v>13.810930000000001</v>
      </c>
      <c r="F36" s="17">
        <v>31</v>
      </c>
      <c r="G36" s="17">
        <f t="shared" si="0"/>
        <v>13.810961000000001</v>
      </c>
      <c r="H36" s="17">
        <f t="shared" si="1"/>
        <v>64</v>
      </c>
      <c r="I36" s="16" t="str">
        <f t="shared" si="2"/>
        <v>Yarriambiak</v>
      </c>
      <c r="J36" s="16">
        <f t="shared" si="3"/>
        <v>20.195910000000001</v>
      </c>
      <c r="U36" s="8" t="str">
        <f>Results!D35</f>
        <v>Fruit &amp; vegetable consumption</v>
      </c>
    </row>
    <row r="37" spans="1:21" ht="10.5" customHeight="1" x14ac:dyDescent="0.2">
      <c r="A37" s="17">
        <v>32</v>
      </c>
      <c r="B37" s="16" t="s">
        <v>32</v>
      </c>
      <c r="C37" s="17">
        <f>VLOOKUP($C$4,Results!$B$4:$CG$476,4+$A37)</f>
        <v>19.471530000000001</v>
      </c>
      <c r="F37" s="17">
        <v>32</v>
      </c>
      <c r="G37" s="17">
        <f t="shared" si="0"/>
        <v>19.471562000000002</v>
      </c>
      <c r="H37" s="17">
        <f t="shared" si="1"/>
        <v>35</v>
      </c>
      <c r="I37" s="16" t="str">
        <f t="shared" si="2"/>
        <v>Wangaratta</v>
      </c>
      <c r="J37" s="16">
        <f t="shared" si="3"/>
        <v>20.119309999999999</v>
      </c>
      <c r="U37" s="8" t="str">
        <f>Results!D36</f>
        <v>Did not meet dietary guidelines for either fruit or veg consumption, 2017</v>
      </c>
    </row>
    <row r="38" spans="1:21" ht="10.5" customHeight="1" x14ac:dyDescent="0.2">
      <c r="A38" s="17">
        <v>33</v>
      </c>
      <c r="B38" s="16" t="s">
        <v>33</v>
      </c>
      <c r="C38" s="17">
        <f>VLOOKUP($C$4,Results!$B$4:$CG$476,4+$A38)</f>
        <v>21.534739999999999</v>
      </c>
      <c r="F38" s="17">
        <v>33</v>
      </c>
      <c r="G38" s="17">
        <f t="shared" si="0"/>
        <v>21.534772999999998</v>
      </c>
      <c r="H38" s="17">
        <f t="shared" si="1"/>
        <v>22</v>
      </c>
      <c r="I38" s="16" t="str">
        <f t="shared" si="2"/>
        <v>Greater Dandenong</v>
      </c>
      <c r="J38" s="16">
        <f t="shared" si="3"/>
        <v>19.967739999999999</v>
      </c>
      <c r="U38" s="8" t="str">
        <f>Results!D37</f>
        <v>Met fruit consumption guidelines, 2017</v>
      </c>
    </row>
    <row r="39" spans="1:21" ht="10.5" customHeight="1" x14ac:dyDescent="0.2">
      <c r="A39" s="17">
        <v>34</v>
      </c>
      <c r="B39" s="16" t="s">
        <v>34</v>
      </c>
      <c r="C39" s="17">
        <f>VLOOKUP($C$4,Results!$B$4:$CG$476,4+$A39)</f>
        <v>16.21406</v>
      </c>
      <c r="F39" s="17">
        <v>34</v>
      </c>
      <c r="G39" s="17">
        <f t="shared" si="0"/>
        <v>16.214093999999999</v>
      </c>
      <c r="H39" s="17">
        <f t="shared" si="1"/>
        <v>51</v>
      </c>
      <c r="I39" s="16" t="str">
        <f t="shared" si="2"/>
        <v>Moyne</v>
      </c>
      <c r="J39" s="16">
        <f t="shared" si="3"/>
        <v>19.864470000000001</v>
      </c>
      <c r="U39" s="8" t="str">
        <f>Results!D38</f>
        <v>Met vegetable consumption guidelines , 2017</v>
      </c>
    </row>
    <row r="40" spans="1:21" ht="10.5" customHeight="1" x14ac:dyDescent="0.2">
      <c r="A40" s="17">
        <v>35</v>
      </c>
      <c r="B40" s="16" t="s">
        <v>35</v>
      </c>
      <c r="C40" s="17">
        <f>VLOOKUP($C$4,Results!$B$4:$CG$476,4+$A40)</f>
        <v>12.19543</v>
      </c>
      <c r="F40" s="17">
        <v>35</v>
      </c>
      <c r="G40" s="17">
        <f t="shared" si="0"/>
        <v>12.195465</v>
      </c>
      <c r="H40" s="17">
        <f t="shared" si="1"/>
        <v>70</v>
      </c>
      <c r="I40" s="16" t="str">
        <f t="shared" si="2"/>
        <v>Horsham</v>
      </c>
      <c r="J40" s="16">
        <f t="shared" si="3"/>
        <v>19.471530000000001</v>
      </c>
      <c r="U40" s="8">
        <f>Results!D39</f>
        <v>0</v>
      </c>
    </row>
    <row r="41" spans="1:21" ht="10.5" customHeight="1" x14ac:dyDescent="0.2">
      <c r="A41" s="17">
        <v>36</v>
      </c>
      <c r="B41" s="16" t="s">
        <v>36</v>
      </c>
      <c r="C41" s="17">
        <f>VLOOKUP($C$4,Results!$B$4:$CG$476,4+$A41)</f>
        <v>15.14706</v>
      </c>
      <c r="F41" s="17">
        <v>36</v>
      </c>
      <c r="G41" s="17">
        <f t="shared" si="0"/>
        <v>15.147095999999999</v>
      </c>
      <c r="H41" s="17">
        <f t="shared" si="1"/>
        <v>60</v>
      </c>
      <c r="I41" s="16" t="str">
        <f t="shared" si="2"/>
        <v>Murrindindi</v>
      </c>
      <c r="J41" s="16">
        <f t="shared" si="3"/>
        <v>19.334969999999998</v>
      </c>
      <c r="U41" s="8" t="str">
        <f>Results!D40</f>
        <v>Take-away foods</v>
      </c>
    </row>
    <row r="42" spans="1:21" ht="10.5" customHeight="1" x14ac:dyDescent="0.2">
      <c r="A42" s="17">
        <v>37</v>
      </c>
      <c r="B42" s="16" t="s">
        <v>37</v>
      </c>
      <c r="C42" s="17">
        <f>VLOOKUP($C$4,Results!$B$4:$CG$476,4+$A42)</f>
        <v>20.70664</v>
      </c>
      <c r="F42" s="17">
        <v>37</v>
      </c>
      <c r="G42" s="17">
        <f t="shared" si="0"/>
        <v>20.706676999999999</v>
      </c>
      <c r="H42" s="17">
        <f t="shared" si="1"/>
        <v>27</v>
      </c>
      <c r="I42" s="16" t="str">
        <f t="shared" si="2"/>
        <v>East Gippsland</v>
      </c>
      <c r="J42" s="16">
        <f t="shared" si="3"/>
        <v>19.17792</v>
      </c>
      <c r="U42" s="8" t="str">
        <f>Results!D41</f>
        <v>Consume take-away meals, or snacks, more than once a week, 2017</v>
      </c>
    </row>
    <row r="43" spans="1:21" ht="10.5" customHeight="1" x14ac:dyDescent="0.2">
      <c r="A43" s="17">
        <v>38</v>
      </c>
      <c r="B43" s="16" t="s">
        <v>38</v>
      </c>
      <c r="C43" s="17">
        <f>VLOOKUP($C$4,Results!$B$4:$CG$476,4+$A43)</f>
        <v>23.342960000000001</v>
      </c>
      <c r="F43" s="17">
        <v>38</v>
      </c>
      <c r="G43" s="17">
        <f t="shared" si="0"/>
        <v>23.342998000000001</v>
      </c>
      <c r="H43" s="17">
        <f t="shared" si="1"/>
        <v>9</v>
      </c>
      <c r="I43" s="16" t="str">
        <f t="shared" si="2"/>
        <v>Strathbogie</v>
      </c>
      <c r="J43" s="16">
        <f t="shared" si="3"/>
        <v>18.80142</v>
      </c>
      <c r="U43" s="8">
        <f>Results!D42</f>
        <v>0</v>
      </c>
    </row>
    <row r="44" spans="1:21" ht="10.5" customHeight="1" x14ac:dyDescent="0.2">
      <c r="A44" s="17">
        <v>39</v>
      </c>
      <c r="B44" s="16" t="s">
        <v>39</v>
      </c>
      <c r="C44" s="17">
        <f>VLOOKUP($C$4,Results!$B$4:$CG$476,4+$A44)</f>
        <v>12.660489999999999</v>
      </c>
      <c r="F44" s="17">
        <v>39</v>
      </c>
      <c r="G44" s="17">
        <f t="shared" si="0"/>
        <v>12.660528999999999</v>
      </c>
      <c r="H44" s="17">
        <f t="shared" si="1"/>
        <v>68</v>
      </c>
      <c r="I44" s="16" t="str">
        <f t="shared" si="2"/>
        <v>Ballarat</v>
      </c>
      <c r="J44" s="16">
        <f t="shared" si="3"/>
        <v>18.531369999999999</v>
      </c>
      <c r="U44" s="8" t="str">
        <f>Results!D43</f>
        <v>Sweetened drinks</v>
      </c>
    </row>
    <row r="45" spans="1:21" ht="10.5" customHeight="1" x14ac:dyDescent="0.2">
      <c r="A45" s="17">
        <v>40</v>
      </c>
      <c r="B45" s="16" t="s">
        <v>40</v>
      </c>
      <c r="C45" s="17">
        <f>VLOOKUP($C$4,Results!$B$4:$CG$476,4+$A45)</f>
        <v>15.704129999999999</v>
      </c>
      <c r="F45" s="17">
        <v>40</v>
      </c>
      <c r="G45" s="17">
        <f t="shared" si="0"/>
        <v>15.70417</v>
      </c>
      <c r="H45" s="17">
        <f t="shared" si="1"/>
        <v>56</v>
      </c>
      <c r="I45" s="16" t="str">
        <f t="shared" si="2"/>
        <v>Whittlesea</v>
      </c>
      <c r="J45" s="16">
        <f t="shared" si="3"/>
        <v>18.253550000000001</v>
      </c>
      <c r="U45" s="8" t="str">
        <f>Results!D44</f>
        <v>Consumption of sugar-sweetened drinks: daily or more often 2023</v>
      </c>
    </row>
    <row r="46" spans="1:21" ht="10.5" customHeight="1" x14ac:dyDescent="0.2">
      <c r="A46" s="17">
        <v>41</v>
      </c>
      <c r="B46" s="16" t="s">
        <v>41</v>
      </c>
      <c r="C46" s="17">
        <f>VLOOKUP($C$4,Results!$B$4:$CG$476,4+$A46)</f>
        <v>17.944420000000001</v>
      </c>
      <c r="F46" s="17">
        <v>41</v>
      </c>
      <c r="G46" s="17">
        <f t="shared" si="0"/>
        <v>17.944461</v>
      </c>
      <c r="H46" s="17">
        <f t="shared" si="1"/>
        <v>42</v>
      </c>
      <c r="I46" s="16" t="str">
        <f t="shared" si="2"/>
        <v>Wyndham</v>
      </c>
      <c r="J46" s="16">
        <f t="shared" si="3"/>
        <v>18.01886</v>
      </c>
      <c r="U46" s="8">
        <f>Results!D45</f>
        <v>0</v>
      </c>
    </row>
    <row r="47" spans="1:21" ht="10.5" customHeight="1" x14ac:dyDescent="0.2">
      <c r="A47" s="17">
        <v>42</v>
      </c>
      <c r="B47" s="16" t="s">
        <v>42</v>
      </c>
      <c r="C47" s="17">
        <f>VLOOKUP($C$4,Results!$B$4:$CG$476,4+$A47)</f>
        <v>16.38758</v>
      </c>
      <c r="F47" s="17">
        <v>42</v>
      </c>
      <c r="G47" s="17">
        <f t="shared" si="0"/>
        <v>16.387622</v>
      </c>
      <c r="H47" s="17">
        <f t="shared" si="1"/>
        <v>49</v>
      </c>
      <c r="I47" s="16" t="str">
        <f t="shared" si="2"/>
        <v>Mansfield</v>
      </c>
      <c r="J47" s="16">
        <f t="shared" si="3"/>
        <v>17.944420000000001</v>
      </c>
      <c r="U47" s="8" t="str">
        <f>Results!D46</f>
        <v>Water consumption</v>
      </c>
    </row>
    <row r="48" spans="1:21" ht="10.5" customHeight="1" x14ac:dyDescent="0.2">
      <c r="A48" s="17">
        <v>43</v>
      </c>
      <c r="B48" s="16" t="s">
        <v>43</v>
      </c>
      <c r="C48" s="17">
        <f>VLOOKUP($C$4,Results!$B$4:$CG$476,4+$A48)</f>
        <v>15.719939999999999</v>
      </c>
      <c r="F48" s="17">
        <v>43</v>
      </c>
      <c r="G48" s="17">
        <f t="shared" si="0"/>
        <v>15.719982999999999</v>
      </c>
      <c r="H48" s="17">
        <f t="shared" si="1"/>
        <v>55</v>
      </c>
      <c r="I48" s="16" t="str">
        <f t="shared" si="2"/>
        <v>Yarra Ranges</v>
      </c>
      <c r="J48" s="16">
        <f t="shared" si="3"/>
        <v>17.797529999999998</v>
      </c>
      <c r="U48" s="8" t="str">
        <f>Results!D47</f>
        <v>No water consumed per day: 2015</v>
      </c>
    </row>
    <row r="49" spans="1:21" ht="10.5" customHeight="1" x14ac:dyDescent="0.2">
      <c r="A49" s="17">
        <v>44</v>
      </c>
      <c r="B49" s="16" t="s">
        <v>44</v>
      </c>
      <c r="C49" s="17">
        <f>VLOOKUP($C$4,Results!$B$4:$CG$476,4+$A49)</f>
        <v>10.453200000000001</v>
      </c>
      <c r="F49" s="17">
        <v>44</v>
      </c>
      <c r="G49" s="17">
        <f t="shared" si="0"/>
        <v>10.453244000000002</v>
      </c>
      <c r="H49" s="17">
        <f t="shared" si="1"/>
        <v>74</v>
      </c>
      <c r="I49" s="16" t="str">
        <f t="shared" si="2"/>
        <v>Colac- Otway</v>
      </c>
      <c r="J49" s="16">
        <f t="shared" si="3"/>
        <v>17.770879999999998</v>
      </c>
      <c r="U49" s="8" t="str">
        <f>Results!D48</f>
        <v>Number of cups of water consumed per day: 2015</v>
      </c>
    </row>
    <row r="50" spans="1:21" ht="10.5" customHeight="1" x14ac:dyDescent="0.2">
      <c r="A50" s="17">
        <v>45</v>
      </c>
      <c r="B50" s="16" t="s">
        <v>45</v>
      </c>
      <c r="C50" s="17">
        <f>VLOOKUP($C$4,Results!$B$4:$CG$476,4+$A50)</f>
        <v>23.749130000000001</v>
      </c>
      <c r="F50" s="17">
        <v>45</v>
      </c>
      <c r="G50" s="17">
        <f t="shared" si="0"/>
        <v>23.749175000000001</v>
      </c>
      <c r="H50" s="17">
        <f t="shared" si="1"/>
        <v>7</v>
      </c>
      <c r="I50" s="16" t="str">
        <f t="shared" si="2"/>
        <v>Frankston</v>
      </c>
      <c r="J50" s="16">
        <f t="shared" si="3"/>
        <v>17.714880000000001</v>
      </c>
      <c r="U50" s="8">
        <f>Results!D49</f>
        <v>0</v>
      </c>
    </row>
    <row r="51" spans="1:21" ht="10.5" customHeight="1" x14ac:dyDescent="0.2">
      <c r="A51" s="17">
        <v>46</v>
      </c>
      <c r="B51" s="16" t="s">
        <v>46</v>
      </c>
      <c r="C51" s="17">
        <f>VLOOKUP($C$4,Results!$B$4:$CG$476,4+$A51)</f>
        <v>23.264220000000002</v>
      </c>
      <c r="F51" s="17">
        <v>46</v>
      </c>
      <c r="G51" s="17">
        <f t="shared" si="0"/>
        <v>23.264266000000003</v>
      </c>
      <c r="H51" s="17">
        <f t="shared" si="1"/>
        <v>11</v>
      </c>
      <c r="I51" s="16" t="str">
        <f t="shared" si="2"/>
        <v>Warrnambool</v>
      </c>
      <c r="J51" s="16">
        <f t="shared" si="3"/>
        <v>17.650700000000001</v>
      </c>
      <c r="U51" s="8" t="str">
        <f>Results!D50</f>
        <v>Food security</v>
      </c>
    </row>
    <row r="52" spans="1:21" ht="10.5" customHeight="1" x14ac:dyDescent="0.2">
      <c r="A52" s="17">
        <v>47</v>
      </c>
      <c r="B52" s="16" t="s">
        <v>47</v>
      </c>
      <c r="C52" s="17">
        <f>VLOOKUP($C$4,Results!$B$4:$CG$476,4+$A52)</f>
        <v>21.57668</v>
      </c>
      <c r="F52" s="17">
        <v>47</v>
      </c>
      <c r="G52" s="17">
        <f t="shared" si="0"/>
        <v>21.576726999999998</v>
      </c>
      <c r="H52" s="17">
        <f t="shared" si="1"/>
        <v>20</v>
      </c>
      <c r="I52" s="16" t="str">
        <f t="shared" si="2"/>
        <v>Greater Geelong</v>
      </c>
      <c r="J52" s="16">
        <f t="shared" si="3"/>
        <v>17.414560000000002</v>
      </c>
      <c r="U52" s="8" t="str">
        <f>Results!D51</f>
        <v>Ran out of food, and couldn’t afford to buy more in the past 12 months 2023</v>
      </c>
    </row>
    <row r="53" spans="1:21" ht="10.5" customHeight="1" x14ac:dyDescent="0.2">
      <c r="A53" s="17">
        <v>48</v>
      </c>
      <c r="B53" s="16" t="s">
        <v>48</v>
      </c>
      <c r="C53" s="17">
        <f>VLOOKUP($C$4,Results!$B$4:$CG$476,4+$A53)</f>
        <v>23.831150000000001</v>
      </c>
      <c r="F53" s="17">
        <v>48</v>
      </c>
      <c r="G53" s="17">
        <f t="shared" si="0"/>
        <v>23.831198000000001</v>
      </c>
      <c r="H53" s="17">
        <f t="shared" si="1"/>
        <v>6</v>
      </c>
      <c r="I53" s="16" t="str">
        <f t="shared" si="2"/>
        <v>Moorabool</v>
      </c>
      <c r="J53" s="16">
        <f t="shared" si="3"/>
        <v>17.36458</v>
      </c>
      <c r="U53" s="8" t="str">
        <f>Results!D52</f>
        <v>Worried about running out of money to buy food during the last year: 'Yes, definitely' 2023</v>
      </c>
    </row>
    <row r="54" spans="1:21" ht="10.5" customHeight="1" x14ac:dyDescent="0.2">
      <c r="A54" s="17">
        <v>49</v>
      </c>
      <c r="B54" s="16" t="s">
        <v>49</v>
      </c>
      <c r="C54" s="17">
        <f>VLOOKUP($C$4,Results!$B$4:$CG$476,4+$A54)</f>
        <v>15.38302</v>
      </c>
      <c r="F54" s="17">
        <v>49</v>
      </c>
      <c r="G54" s="17">
        <f t="shared" si="0"/>
        <v>15.383069000000001</v>
      </c>
      <c r="H54" s="17">
        <f t="shared" si="1"/>
        <v>57</v>
      </c>
      <c r="I54" s="16" t="str">
        <f t="shared" si="2"/>
        <v>Maribyrnong</v>
      </c>
      <c r="J54" s="16">
        <f t="shared" si="3"/>
        <v>16.38758</v>
      </c>
      <c r="U54" s="8" t="str">
        <f>Results!D53</f>
        <v>Worried about running out of money to buy food during the last year: 'Yes, definitely' or 'sometimes' 2023</v>
      </c>
    </row>
    <row r="55" spans="1:21" ht="10.5" customHeight="1" x14ac:dyDescent="0.2">
      <c r="A55" s="17">
        <v>50</v>
      </c>
      <c r="B55" s="16" t="s">
        <v>50</v>
      </c>
      <c r="C55" s="17">
        <f>VLOOKUP($C$4,Results!$B$4:$CG$476,4+$A55)</f>
        <v>14.849640000000001</v>
      </c>
      <c r="F55" s="17">
        <v>50</v>
      </c>
      <c r="G55" s="17">
        <f t="shared" si="0"/>
        <v>14.849690000000001</v>
      </c>
      <c r="H55" s="17">
        <f t="shared" si="1"/>
        <v>62</v>
      </c>
      <c r="I55" s="16" t="str">
        <f t="shared" si="2"/>
        <v>Darebin</v>
      </c>
      <c r="J55" s="16">
        <f t="shared" si="3"/>
        <v>16.38297</v>
      </c>
      <c r="U55" s="8">
        <f>Results!D54</f>
        <v>0</v>
      </c>
    </row>
    <row r="56" spans="1:21" ht="10.5" customHeight="1" x14ac:dyDescent="0.2">
      <c r="A56" s="17">
        <v>51</v>
      </c>
      <c r="B56" s="16" t="s">
        <v>51</v>
      </c>
      <c r="C56" s="17">
        <f>VLOOKUP($C$4,Results!$B$4:$CG$476,4+$A56)</f>
        <v>17.36458</v>
      </c>
      <c r="F56" s="17">
        <v>51</v>
      </c>
      <c r="G56" s="17">
        <f t="shared" si="0"/>
        <v>17.364630999999999</v>
      </c>
      <c r="H56" s="17">
        <f t="shared" si="1"/>
        <v>48</v>
      </c>
      <c r="I56" s="16" t="str">
        <f t="shared" si="2"/>
        <v>Indigo</v>
      </c>
      <c r="J56" s="16">
        <f t="shared" si="3"/>
        <v>16.21406</v>
      </c>
      <c r="U56" s="8">
        <f>Results!D55</f>
        <v>0</v>
      </c>
    </row>
    <row r="57" spans="1:21" ht="10.5" customHeight="1" x14ac:dyDescent="0.2">
      <c r="A57" s="17">
        <v>52</v>
      </c>
      <c r="B57" s="16" t="s">
        <v>52</v>
      </c>
      <c r="C57" s="17">
        <f>VLOOKUP($C$4,Results!$B$4:$CG$476,4+$A57)</f>
        <v>16.072590000000002</v>
      </c>
      <c r="F57" s="17">
        <v>52</v>
      </c>
      <c r="G57" s="17">
        <f t="shared" si="0"/>
        <v>16.072642000000002</v>
      </c>
      <c r="H57" s="17">
        <f t="shared" si="1"/>
        <v>54</v>
      </c>
      <c r="I57" s="16" t="str">
        <f t="shared" si="2"/>
        <v>Greater Bendigo</v>
      </c>
      <c r="J57" s="16">
        <f t="shared" si="3"/>
        <v>16.190110000000001</v>
      </c>
      <c r="U57" s="8">
        <f>Results!D56</f>
        <v>0</v>
      </c>
    </row>
    <row r="58" spans="1:21" ht="10.5" customHeight="1" x14ac:dyDescent="0.2">
      <c r="A58" s="17">
        <v>53</v>
      </c>
      <c r="B58" s="16" t="s">
        <v>53</v>
      </c>
      <c r="C58" s="17">
        <f>VLOOKUP($C$4,Results!$B$4:$CG$476,4+$A58)</f>
        <v>13.321719999999999</v>
      </c>
      <c r="F58" s="17">
        <v>53</v>
      </c>
      <c r="G58" s="17">
        <f t="shared" si="0"/>
        <v>13.321772999999999</v>
      </c>
      <c r="H58" s="17">
        <f t="shared" si="1"/>
        <v>65</v>
      </c>
      <c r="I58" s="16" t="str">
        <f t="shared" si="2"/>
        <v>Cardinia</v>
      </c>
      <c r="J58" s="16">
        <f t="shared" si="3"/>
        <v>16.10192</v>
      </c>
      <c r="U58" s="8" t="str">
        <f>Results!D57</f>
        <v>SMOKING, ALCOHOL &amp; OTHER DRUGS</v>
      </c>
    </row>
    <row r="59" spans="1:21" ht="10.5" customHeight="1" x14ac:dyDescent="0.2">
      <c r="A59" s="17">
        <v>54</v>
      </c>
      <c r="B59" s="16" t="s">
        <v>54</v>
      </c>
      <c r="C59" s="17">
        <f>VLOOKUP($C$4,Results!$B$4:$CG$476,4+$A59)</f>
        <v>15.20668</v>
      </c>
      <c r="F59" s="17">
        <v>54</v>
      </c>
      <c r="G59" s="17">
        <f t="shared" si="0"/>
        <v>15.206734000000001</v>
      </c>
      <c r="H59" s="17">
        <f t="shared" si="1"/>
        <v>59</v>
      </c>
      <c r="I59" s="16" t="str">
        <f t="shared" si="2"/>
        <v>Moreland</v>
      </c>
      <c r="J59" s="16">
        <f t="shared" si="3"/>
        <v>16.072590000000002</v>
      </c>
      <c r="U59" s="8" t="str">
        <f>Results!D58</f>
        <v>Alcohol consumption</v>
      </c>
    </row>
    <row r="60" spans="1:21" ht="10.5" customHeight="1" x14ac:dyDescent="0.2">
      <c r="A60" s="17">
        <v>55</v>
      </c>
      <c r="B60" s="16" t="s">
        <v>55</v>
      </c>
      <c r="C60" s="17">
        <f>VLOOKUP($C$4,Results!$B$4:$CG$476,4+$A60)</f>
        <v>19.864470000000001</v>
      </c>
      <c r="F60" s="17">
        <v>55</v>
      </c>
      <c r="G60" s="17">
        <f t="shared" si="0"/>
        <v>19.864525</v>
      </c>
      <c r="H60" s="17">
        <f t="shared" si="1"/>
        <v>34</v>
      </c>
      <c r="I60" s="16" t="str">
        <f t="shared" si="2"/>
        <v>Maroondah</v>
      </c>
      <c r="J60" s="16">
        <f t="shared" si="3"/>
        <v>15.719939999999999</v>
      </c>
      <c r="U60" s="8" t="str">
        <f>Results!D59</f>
        <v>At increased risk of alcohol-related harm 2023</v>
      </c>
    </row>
    <row r="61" spans="1:21" ht="10.5" customHeight="1" x14ac:dyDescent="0.2">
      <c r="A61" s="17">
        <v>56</v>
      </c>
      <c r="B61" s="16" t="s">
        <v>56</v>
      </c>
      <c r="C61" s="17">
        <f>VLOOKUP($C$4,Results!$B$4:$CG$476,4+$A61)</f>
        <v>19.334969999999998</v>
      </c>
      <c r="F61" s="17">
        <v>56</v>
      </c>
      <c r="G61" s="17">
        <f t="shared" si="0"/>
        <v>19.335025999999999</v>
      </c>
      <c r="H61" s="17">
        <f t="shared" si="1"/>
        <v>36</v>
      </c>
      <c r="I61" s="16" t="str">
        <f t="shared" si="2"/>
        <v>Manningham</v>
      </c>
      <c r="J61" s="16">
        <f t="shared" si="3"/>
        <v>15.704129999999999</v>
      </c>
      <c r="U61" s="8" t="str">
        <f>Results!D60</f>
        <v>Increased risk of alcohol-related harm from a single occasion of drinking, 2017</v>
      </c>
    </row>
    <row r="62" spans="1:21" ht="10.5" customHeight="1" x14ac:dyDescent="0.2">
      <c r="A62" s="17">
        <v>57</v>
      </c>
      <c r="B62" s="16" t="s">
        <v>136</v>
      </c>
      <c r="C62" s="17">
        <f>VLOOKUP($C$4,Results!$B$4:$CG$476,4+$A62)</f>
        <v>13.891769999999999</v>
      </c>
      <c r="F62" s="17">
        <v>57</v>
      </c>
      <c r="G62" s="17">
        <f t="shared" si="0"/>
        <v>13.891826999999999</v>
      </c>
      <c r="H62" s="17">
        <f t="shared" si="1"/>
        <v>63</v>
      </c>
      <c r="I62" s="16" t="str">
        <f t="shared" si="2"/>
        <v>Monash</v>
      </c>
      <c r="J62" s="16">
        <f t="shared" si="3"/>
        <v>15.38302</v>
      </c>
      <c r="U62" s="8">
        <f>Results!D61</f>
        <v>0</v>
      </c>
    </row>
    <row r="63" spans="1:21" ht="10.5" customHeight="1" x14ac:dyDescent="0.2">
      <c r="A63" s="17">
        <v>58</v>
      </c>
      <c r="B63" s="16" t="s">
        <v>58</v>
      </c>
      <c r="C63" s="17">
        <f>VLOOKUP($C$4,Results!$B$4:$CG$476,4+$A63)</f>
        <v>23.300339999999998</v>
      </c>
      <c r="F63" s="17">
        <v>58</v>
      </c>
      <c r="G63" s="17">
        <f t="shared" si="0"/>
        <v>23.300397999999998</v>
      </c>
      <c r="H63" s="17">
        <f t="shared" si="1"/>
        <v>10</v>
      </c>
      <c r="I63" s="16" t="str">
        <f t="shared" si="2"/>
        <v>Hepburn</v>
      </c>
      <c r="J63" s="16">
        <f t="shared" si="3"/>
        <v>15.360889999999999</v>
      </c>
      <c r="U63" s="8" t="str">
        <f>Results!D62</f>
        <v>Smoking</v>
      </c>
    </row>
    <row r="64" spans="1:21" ht="10.5" customHeight="1" x14ac:dyDescent="0.2">
      <c r="A64" s="17">
        <v>59</v>
      </c>
      <c r="B64" s="16" t="s">
        <v>59</v>
      </c>
      <c r="C64" s="17">
        <f>VLOOKUP($C$4,Results!$B$4:$CG$476,4+$A64)</f>
        <v>10.7202</v>
      </c>
      <c r="F64" s="17">
        <v>59</v>
      </c>
      <c r="G64" s="17">
        <f t="shared" si="0"/>
        <v>10.720259</v>
      </c>
      <c r="H64" s="17">
        <f t="shared" si="1"/>
        <v>73</v>
      </c>
      <c r="I64" s="16" t="str">
        <f t="shared" si="2"/>
        <v>Mount Alexander</v>
      </c>
      <c r="J64" s="16">
        <f t="shared" si="3"/>
        <v>15.20668</v>
      </c>
      <c r="U64" s="8" t="str">
        <f>Results!D63</f>
        <v>Daily e-cigarette use 2023</v>
      </c>
    </row>
    <row r="65" spans="1:21" ht="10.5" customHeight="1" x14ac:dyDescent="0.2">
      <c r="A65" s="17">
        <v>60</v>
      </c>
      <c r="B65" s="16" t="s">
        <v>60</v>
      </c>
      <c r="C65" s="17">
        <f>VLOOKUP($C$4,Results!$B$4:$CG$476,4+$A65)</f>
        <v>21.58727</v>
      </c>
      <c r="F65" s="17">
        <v>60</v>
      </c>
      <c r="G65" s="17">
        <f t="shared" si="0"/>
        <v>21.587330000000001</v>
      </c>
      <c r="H65" s="17">
        <f t="shared" si="1"/>
        <v>19</v>
      </c>
      <c r="I65" s="16" t="str">
        <f t="shared" si="2"/>
        <v>Knox</v>
      </c>
      <c r="J65" s="16">
        <f t="shared" si="3"/>
        <v>15.14706</v>
      </c>
      <c r="U65" s="8" t="str">
        <f>Results!D64</f>
        <v>Daily tobacco smoking 2023</v>
      </c>
    </row>
    <row r="66" spans="1:21" ht="10.5" customHeight="1" x14ac:dyDescent="0.2">
      <c r="A66" s="17">
        <v>61</v>
      </c>
      <c r="B66" s="16" t="s">
        <v>61</v>
      </c>
      <c r="C66" s="17">
        <f>VLOOKUP($C$4,Results!$B$4:$CG$476,4+$A66)</f>
        <v>7.7093420000000004</v>
      </c>
      <c r="F66" s="17">
        <v>61</v>
      </c>
      <c r="G66" s="17">
        <f t="shared" si="0"/>
        <v>7.709403</v>
      </c>
      <c r="H66" s="17">
        <f t="shared" si="1"/>
        <v>78</v>
      </c>
      <c r="I66" s="16" t="str">
        <f t="shared" si="2"/>
        <v>Banyule</v>
      </c>
      <c r="J66" s="16">
        <f t="shared" si="3"/>
        <v>15.114649999999999</v>
      </c>
      <c r="U66" s="8" t="str">
        <f>Results!D65</f>
        <v>Smoke or vape (may not be daily though) 2023</v>
      </c>
    </row>
    <row r="67" spans="1:21" ht="10.5" customHeight="1" x14ac:dyDescent="0.2">
      <c r="A67" s="17">
        <v>62</v>
      </c>
      <c r="B67" s="16" t="s">
        <v>62</v>
      </c>
      <c r="C67" s="17">
        <f>VLOOKUP($C$4,Results!$B$4:$CG$476,4+$A67)</f>
        <v>23.055689999999998</v>
      </c>
      <c r="F67" s="17">
        <v>62</v>
      </c>
      <c r="G67" s="17">
        <f t="shared" si="0"/>
        <v>23.055751999999998</v>
      </c>
      <c r="H67" s="17">
        <f t="shared" si="1"/>
        <v>13</v>
      </c>
      <c r="I67" s="16" t="str">
        <f t="shared" si="2"/>
        <v>Moonee Valley</v>
      </c>
      <c r="J67" s="16">
        <f t="shared" si="3"/>
        <v>14.849640000000001</v>
      </c>
      <c r="U67" s="8">
        <f>Results!D66</f>
        <v>0</v>
      </c>
    </row>
    <row r="68" spans="1:21" ht="10.5" customHeight="1" x14ac:dyDescent="0.2">
      <c r="A68" s="17">
        <v>63</v>
      </c>
      <c r="B68" s="16" t="s">
        <v>63</v>
      </c>
      <c r="C68" s="17">
        <f>VLOOKUP($C$4,Results!$B$4:$CG$476,4+$A68)</f>
        <v>22.2776</v>
      </c>
      <c r="F68" s="17">
        <v>63</v>
      </c>
      <c r="G68" s="17">
        <f t="shared" si="0"/>
        <v>22.277663</v>
      </c>
      <c r="H68" s="17">
        <f t="shared" si="1"/>
        <v>17</v>
      </c>
      <c r="I68" s="16" t="str">
        <f t="shared" si="2"/>
        <v>Nillumbik</v>
      </c>
      <c r="J68" s="16">
        <f t="shared" si="3"/>
        <v>13.891769999999999</v>
      </c>
      <c r="U68" s="8" t="str">
        <f>Results!D67</f>
        <v>Other drugs</v>
      </c>
    </row>
    <row r="69" spans="1:21" ht="10.5" customHeight="1" x14ac:dyDescent="0.2">
      <c r="A69" s="17">
        <v>64</v>
      </c>
      <c r="B69" s="16" t="s">
        <v>64</v>
      </c>
      <c r="C69" s="17">
        <f>VLOOKUP($C$4,Results!$B$4:$CG$476,4+$A69)</f>
        <v>9.5679400000000001</v>
      </c>
      <c r="F69" s="17">
        <v>64</v>
      </c>
      <c r="G69" s="17">
        <f t="shared" si="0"/>
        <v>9.5680040000000002</v>
      </c>
      <c r="H69" s="17">
        <f t="shared" si="1"/>
        <v>76</v>
      </c>
      <c r="I69" s="16" t="str">
        <f t="shared" si="2"/>
        <v>Hobsons Bay</v>
      </c>
      <c r="J69" s="16">
        <f t="shared" si="3"/>
        <v>13.810930000000001</v>
      </c>
      <c r="U69" s="8" t="str">
        <f>Results!D68</f>
        <v>Drug and alcohol clients per 1,000 population, 2012</v>
      </c>
    </row>
    <row r="70" spans="1:21" ht="10.5" customHeight="1" x14ac:dyDescent="0.2">
      <c r="A70" s="17">
        <v>65</v>
      </c>
      <c r="B70" s="16" t="s">
        <v>65</v>
      </c>
      <c r="C70" s="17">
        <f>VLOOKUP($C$4,Results!$B$4:$CG$476,4+$A70)</f>
        <v>18.80142</v>
      </c>
      <c r="F70" s="17">
        <v>65</v>
      </c>
      <c r="G70" s="17">
        <f t="shared" si="0"/>
        <v>18.801485</v>
      </c>
      <c r="H70" s="17">
        <f t="shared" si="1"/>
        <v>38</v>
      </c>
      <c r="I70" s="16" t="str">
        <f t="shared" si="2"/>
        <v>Mornington Peninsula</v>
      </c>
      <c r="J70" s="16">
        <f t="shared" si="3"/>
        <v>13.321719999999999</v>
      </c>
      <c r="U70" s="8" t="str">
        <f>Results!D69</f>
        <v>% 15-17 year-olds who drank alcohol in the past 30 days, 2012</v>
      </c>
    </row>
    <row r="71" spans="1:21" ht="10.5" customHeight="1" x14ac:dyDescent="0.2">
      <c r="A71" s="17">
        <v>66</v>
      </c>
      <c r="B71" s="16" t="s">
        <v>66</v>
      </c>
      <c r="C71" s="17">
        <f>VLOOKUP($C$4,Results!$B$4:$CG$476,4+$A71)</f>
        <v>9.9438309999999994</v>
      </c>
      <c r="F71" s="17">
        <v>66</v>
      </c>
      <c r="G71" s="17">
        <f t="shared" ref="G71:G84" si="4">C71+0.000001*F71</f>
        <v>9.9438969999999998</v>
      </c>
      <c r="H71" s="17">
        <f t="shared" ref="H71:H84" si="5">RANK(G71,G$6:G$84)</f>
        <v>75</v>
      </c>
      <c r="I71" s="16" t="str">
        <f t="shared" ref="I71:I84" si="6">VLOOKUP(MATCH($F71,H$6:H$84,0),$A$6:$C$84,2)</f>
        <v>Alpine</v>
      </c>
      <c r="J71" s="16">
        <f t="shared" ref="J71:J84" si="7">VLOOKUP(MATCH($F71,H$6:H$84,0),$A$6:$C$84,3)</f>
        <v>13.16916</v>
      </c>
      <c r="U71" s="8" t="str">
        <f>Results!D70</f>
        <v>% 15-17 year-olds who smoked in the past 30 days, 2012</v>
      </c>
    </row>
    <row r="72" spans="1:21" ht="10.5" customHeight="1" x14ac:dyDescent="0.2">
      <c r="A72" s="17">
        <v>67</v>
      </c>
      <c r="B72" s="16" t="s">
        <v>67</v>
      </c>
      <c r="C72" s="17">
        <f>VLOOKUP($C$4,Results!$B$4:$CG$476,4+$A72)</f>
        <v>24.038029999999999</v>
      </c>
      <c r="F72" s="17">
        <v>67</v>
      </c>
      <c r="G72" s="17">
        <f t="shared" si="4"/>
        <v>24.038097</v>
      </c>
      <c r="H72" s="17">
        <f t="shared" si="5"/>
        <v>5</v>
      </c>
      <c r="I72" s="16" t="str">
        <f t="shared" si="6"/>
        <v>Bass Coast</v>
      </c>
      <c r="J72" s="16">
        <f t="shared" si="7"/>
        <v>12.94434</v>
      </c>
      <c r="U72" s="8" t="str">
        <f>Results!D71</f>
        <v>% 15-17 year-olds who ever - used marijuana, 2012</v>
      </c>
    </row>
    <row r="73" spans="1:21" ht="10.5" customHeight="1" x14ac:dyDescent="0.2">
      <c r="A73" s="17">
        <v>68</v>
      </c>
      <c r="B73" s="16" t="s">
        <v>68</v>
      </c>
      <c r="C73" s="17">
        <f>VLOOKUP($C$4,Results!$B$4:$CG$476,4+$A73)</f>
        <v>21.146139999999999</v>
      </c>
      <c r="F73" s="17">
        <v>68</v>
      </c>
      <c r="G73" s="17">
        <f t="shared" si="4"/>
        <v>21.146207999999998</v>
      </c>
      <c r="H73" s="17">
        <f t="shared" si="5"/>
        <v>25</v>
      </c>
      <c r="I73" s="16" t="str">
        <f t="shared" si="6"/>
        <v>Macedon Ranges</v>
      </c>
      <c r="J73" s="16">
        <f t="shared" si="7"/>
        <v>12.660489999999999</v>
      </c>
      <c r="U73" s="8" t="str">
        <f>Results!D72</f>
        <v>% 15-17 year-olds who ever - sniffed glue or chromed, 2012</v>
      </c>
    </row>
    <row r="74" spans="1:21" ht="10.5" customHeight="1" x14ac:dyDescent="0.2">
      <c r="A74" s="17">
        <v>69</v>
      </c>
      <c r="B74" s="16" t="s">
        <v>69</v>
      </c>
      <c r="C74" s="17">
        <f>VLOOKUP($C$4,Results!$B$4:$CG$476,4+$A74)</f>
        <v>20.119309999999999</v>
      </c>
      <c r="F74" s="17">
        <v>69</v>
      </c>
      <c r="G74" s="17">
        <f t="shared" si="4"/>
        <v>20.119378999999999</v>
      </c>
      <c r="H74" s="17">
        <f t="shared" si="5"/>
        <v>32</v>
      </c>
      <c r="I74" s="16" t="str">
        <f t="shared" si="6"/>
        <v>Glen Eira</v>
      </c>
      <c r="J74" s="16">
        <f t="shared" si="7"/>
        <v>12.39968</v>
      </c>
      <c r="U74" s="8" t="str">
        <f>Results!D73</f>
        <v>% 15-17 year-olds who ever - used other illegal drugs, 2012</v>
      </c>
    </row>
    <row r="75" spans="1:21" ht="10.5" customHeight="1" x14ac:dyDescent="0.2">
      <c r="A75" s="17">
        <v>70</v>
      </c>
      <c r="B75" s="16" t="s">
        <v>70</v>
      </c>
      <c r="C75" s="17">
        <f>VLOOKUP($C$4,Results!$B$4:$CG$476,4+$A75)</f>
        <v>17.650700000000001</v>
      </c>
      <c r="F75" s="17">
        <v>70</v>
      </c>
      <c r="G75" s="17">
        <f t="shared" si="4"/>
        <v>17.650770000000001</v>
      </c>
      <c r="H75" s="17">
        <f t="shared" si="5"/>
        <v>46</v>
      </c>
      <c r="I75" s="16" t="str">
        <f t="shared" si="6"/>
        <v>Kingston</v>
      </c>
      <c r="J75" s="16">
        <f t="shared" si="7"/>
        <v>12.19543</v>
      </c>
      <c r="U75" s="8">
        <f>Results!D74</f>
        <v>0</v>
      </c>
    </row>
    <row r="76" spans="1:21" ht="10.5" customHeight="1" x14ac:dyDescent="0.2">
      <c r="A76" s="17">
        <v>71</v>
      </c>
      <c r="B76" s="16" t="s">
        <v>71</v>
      </c>
      <c r="C76" s="17">
        <f>VLOOKUP($C$4,Results!$B$4:$CG$476,4+$A76)</f>
        <v>23.445509999999999</v>
      </c>
      <c r="F76" s="17">
        <v>71</v>
      </c>
      <c r="G76" s="17">
        <f t="shared" si="4"/>
        <v>23.445580999999997</v>
      </c>
      <c r="H76" s="17">
        <f t="shared" si="5"/>
        <v>8</v>
      </c>
      <c r="I76" s="16" t="str">
        <f t="shared" si="6"/>
        <v>Whitehorse</v>
      </c>
      <c r="J76" s="16">
        <f t="shared" si="7"/>
        <v>11.46238</v>
      </c>
      <c r="U76" s="8">
        <f>Results!D75</f>
        <v>0</v>
      </c>
    </row>
    <row r="77" spans="1:21" ht="10.5" customHeight="1" x14ac:dyDescent="0.2">
      <c r="A77" s="17">
        <v>72</v>
      </c>
      <c r="B77" s="16" t="s">
        <v>72</v>
      </c>
      <c r="C77" s="17">
        <f>VLOOKUP($C$4,Results!$B$4:$CG$476,4+$A77)</f>
        <v>23.127700000000001</v>
      </c>
      <c r="F77" s="17">
        <v>72</v>
      </c>
      <c r="G77" s="17">
        <f t="shared" si="4"/>
        <v>23.127772</v>
      </c>
      <c r="H77" s="17">
        <f t="shared" si="5"/>
        <v>12</v>
      </c>
      <c r="I77" s="16" t="str">
        <f t="shared" si="6"/>
        <v>Boroondara</v>
      </c>
      <c r="J77" s="16">
        <f t="shared" si="7"/>
        <v>11.3543</v>
      </c>
      <c r="U77" s="8">
        <f>Results!D76</f>
        <v>0</v>
      </c>
    </row>
    <row r="78" spans="1:21" ht="10.5" customHeight="1" x14ac:dyDescent="0.2">
      <c r="A78" s="17">
        <v>73</v>
      </c>
      <c r="B78" s="16" t="s">
        <v>73</v>
      </c>
      <c r="C78" s="17">
        <f>VLOOKUP($C$4,Results!$B$4:$CG$476,4+$A78)</f>
        <v>11.46238</v>
      </c>
      <c r="F78" s="17">
        <v>73</v>
      </c>
      <c r="G78" s="17">
        <f t="shared" si="4"/>
        <v>11.462453</v>
      </c>
      <c r="H78" s="17">
        <f t="shared" si="5"/>
        <v>71</v>
      </c>
      <c r="I78" s="16" t="str">
        <f t="shared" si="6"/>
        <v>Port Phillip</v>
      </c>
      <c r="J78" s="16">
        <f t="shared" si="7"/>
        <v>10.7202</v>
      </c>
      <c r="U78" s="8" t="str">
        <f>Results!D77</f>
        <v>MENTAL HEALTH</v>
      </c>
    </row>
    <row r="79" spans="1:21" ht="10.5" customHeight="1" x14ac:dyDescent="0.2">
      <c r="A79" s="17">
        <v>74</v>
      </c>
      <c r="B79" s="16" t="s">
        <v>74</v>
      </c>
      <c r="C79" s="17">
        <f>VLOOKUP($C$4,Results!$B$4:$CG$476,4+$A79)</f>
        <v>18.253550000000001</v>
      </c>
      <c r="F79" s="17">
        <v>74</v>
      </c>
      <c r="G79" s="17">
        <f t="shared" si="4"/>
        <v>18.253624000000002</v>
      </c>
      <c r="H79" s="17">
        <f t="shared" si="5"/>
        <v>40</v>
      </c>
      <c r="I79" s="16" t="str">
        <f t="shared" si="6"/>
        <v>Melbourne</v>
      </c>
      <c r="J79" s="16">
        <f t="shared" si="7"/>
        <v>10.453200000000001</v>
      </c>
      <c r="U79" s="8" t="str">
        <f>Results!D78</f>
        <v>General life satisfaction</v>
      </c>
    </row>
    <row r="80" spans="1:21" ht="10.5" customHeight="1" x14ac:dyDescent="0.2">
      <c r="A80" s="17">
        <v>75</v>
      </c>
      <c r="B80" s="16" t="s">
        <v>75</v>
      </c>
      <c r="C80" s="17">
        <f>VLOOKUP($C$4,Results!$B$4:$CG$476,4+$A80)</f>
        <v>21.546119999999998</v>
      </c>
      <c r="F80" s="17">
        <v>75</v>
      </c>
      <c r="G80" s="17">
        <f t="shared" si="4"/>
        <v>21.546194999999997</v>
      </c>
      <c r="H80" s="17">
        <f t="shared" si="5"/>
        <v>21</v>
      </c>
      <c r="I80" s="16" t="str">
        <f t="shared" si="6"/>
        <v>Surf Coast</v>
      </c>
      <c r="J80" s="16">
        <f t="shared" si="7"/>
        <v>9.9438309999999994</v>
      </c>
      <c r="U80" s="8" t="str">
        <f>Results!D79</f>
        <v>Medium to low life satisfaction, 2020</v>
      </c>
    </row>
    <row r="81" spans="1:21" ht="10.5" customHeight="1" x14ac:dyDescent="0.2">
      <c r="A81" s="17">
        <v>76</v>
      </c>
      <c r="B81" s="16" t="s">
        <v>76</v>
      </c>
      <c r="C81" s="17">
        <f>VLOOKUP($C$4,Results!$B$4:$CG$476,4+$A81)</f>
        <v>18.01886</v>
      </c>
      <c r="F81" s="17">
        <v>76</v>
      </c>
      <c r="G81" s="17">
        <f t="shared" si="4"/>
        <v>18.018936</v>
      </c>
      <c r="H81" s="17">
        <f t="shared" si="5"/>
        <v>41</v>
      </c>
      <c r="I81" s="16" t="str">
        <f t="shared" si="6"/>
        <v>Stonnington</v>
      </c>
      <c r="J81" s="16">
        <f t="shared" si="7"/>
        <v>9.5679400000000001</v>
      </c>
      <c r="U81" s="8" t="str">
        <f>Results!D80</f>
        <v>Low level of life satisfaction 2023</v>
      </c>
    </row>
    <row r="82" spans="1:21" ht="10.5" customHeight="1" x14ac:dyDescent="0.2">
      <c r="A82" s="17">
        <v>77</v>
      </c>
      <c r="B82" s="16" t="s">
        <v>77</v>
      </c>
      <c r="C82" s="17">
        <f>VLOOKUP($C$4,Results!$B$4:$CG$476,4+$A82)</f>
        <v>6.7631500000000004</v>
      </c>
      <c r="F82" s="17">
        <v>77</v>
      </c>
      <c r="G82" s="17">
        <f t="shared" si="4"/>
        <v>6.7632270000000005</v>
      </c>
      <c r="H82" s="17">
        <f t="shared" si="5"/>
        <v>79</v>
      </c>
      <c r="I82" s="16" t="str">
        <f t="shared" si="6"/>
        <v>Bayside</v>
      </c>
      <c r="J82" s="16">
        <f t="shared" si="7"/>
        <v>9.4225460000000005</v>
      </c>
      <c r="U82" s="8">
        <f>Results!D81</f>
        <v>0</v>
      </c>
    </row>
    <row r="83" spans="1:21" ht="10.5" customHeight="1" x14ac:dyDescent="0.2">
      <c r="A83" s="17">
        <v>78</v>
      </c>
      <c r="B83" s="16" t="s">
        <v>78</v>
      </c>
      <c r="C83" s="17">
        <f>VLOOKUP($C$4,Results!$B$4:$CG$476,4+$A83)</f>
        <v>17.797529999999998</v>
      </c>
      <c r="F83" s="17">
        <v>78</v>
      </c>
      <c r="G83" s="17">
        <f t="shared" si="4"/>
        <v>17.797607999999997</v>
      </c>
      <c r="H83" s="17">
        <f t="shared" si="5"/>
        <v>43</v>
      </c>
      <c r="I83" s="16" t="str">
        <f t="shared" si="6"/>
        <v>Queenscliffe</v>
      </c>
      <c r="J83" s="16">
        <f t="shared" si="7"/>
        <v>7.7093420000000004</v>
      </c>
      <c r="U83" s="8" t="str">
        <f>Results!D82</f>
        <v>Social Isolation</v>
      </c>
    </row>
    <row r="84" spans="1:21" ht="10.5" customHeight="1" x14ac:dyDescent="0.2">
      <c r="A84" s="17">
        <v>79</v>
      </c>
      <c r="B84" s="16" t="s">
        <v>79</v>
      </c>
      <c r="C84" s="17">
        <f>VLOOKUP($C$4,Results!$B$4:$CG$476,4+$A84)</f>
        <v>20.195910000000001</v>
      </c>
      <c r="F84" s="17">
        <v>79</v>
      </c>
      <c r="G84" s="17">
        <f t="shared" si="4"/>
        <v>20.195989000000001</v>
      </c>
      <c r="H84" s="17">
        <f t="shared" si="5"/>
        <v>31</v>
      </c>
      <c r="I84" s="16" t="str">
        <f t="shared" si="6"/>
        <v>Yarra</v>
      </c>
      <c r="J84" s="16">
        <f t="shared" si="7"/>
        <v>6.7631500000000004</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A11589371</value>
    </field>
    <field name="Objective-Title">
      <value order="0">2024Dec Classified measures of health - from various surveys</value>
    </field>
    <field name="Objective-Description">
      <value order="0"/>
    </field>
    <field name="Objective-CreationStamp">
      <value order="0">2024-12-09T22:53:55Z</value>
    </field>
    <field name="Objective-IsApproved">
      <value order="0">false</value>
    </field>
    <field name="Objective-IsPublished">
      <value order="0">true</value>
    </field>
    <field name="Objective-DatePublished">
      <value order="0">2025-10-20T08:48:39Z</value>
    </field>
    <field name="Objective-ModificationStamp">
      <value order="0">2025-10-20T08:48:40Z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vA15764149</value>
    </field>
    <field name="Objective-Version">
      <value order="0">2.0</value>
    </field>
    <field name="Objective-VersionNumber">
      <value order="0">2</value>
    </field>
    <field name="Objective-VersionComment">
      <value order="0">Updated informa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2025-10-20T08:48:14Z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A11589371</vt:lpwstr>
  </property>
  <property fmtid="{D5CDD505-2E9C-101B-9397-08002B2CF9AE}" pid="4" name="Objective-Title">
    <vt:lpwstr>2024Dec Classified measures of health - from various surveys</vt:lpwstr>
  </property>
  <property fmtid="{D5CDD505-2E9C-101B-9397-08002B2CF9AE}" pid="5" name="Objective-Description">
    <vt:lpwstr/>
  </property>
  <property fmtid="{D5CDD505-2E9C-101B-9397-08002B2CF9AE}" pid="6" name="Objective-CreationStamp">
    <vt:filetime>2024-12-09T22:53:55Z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2025-10-20T08:48:39Z</vt:filetime>
  </property>
  <property fmtid="{D5CDD505-2E9C-101B-9397-08002B2CF9AE}" pid="10" name="Objective-ModificationStamp">
    <vt:filetime>2025-10-20T08:48:40Z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vA15764149</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informa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